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<sst xmlns="http://schemas.openxmlformats.org/spreadsheetml/2006/main" count="20198" uniqueCount="124">
  <si>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</si>
  <si>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</si>
  <si>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</si>
  <si>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</si>
  <si>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</si>
  <si>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</si>
  <si>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</si>
  <si>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</si>
  <si>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</si>
  <si>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</si>
  <si>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</si>
  <si>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</si>
  <si>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</si>
  <si>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</si>
  <si>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</si>
  <si>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</si>
  <si>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</si>
  <si>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</si>
  <si>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</si>
  <si>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</si>
  <si>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</si>
  <si>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</si>
  <si>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</si>
  <si>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</si>
  <si>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</si>
  <si>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</si>
  <si>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</si>
  <si>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</si>
  <si>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</si>
  <si>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</si>
  <si>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</si>
  <si>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</si>
  <si>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</si>
  <si>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</si>
  <si>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</si>
  <si>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</si>
  <si>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</si>
  <si>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</si>
  <si>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</si>
  <si>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</si>
  <si>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</si>
  <si>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</si>
  <si>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</si>
  <si>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</si>
  <si>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</si>
  <si>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</si>
  <si>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</si>
  <si>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</si>
  <si>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</si>
  <si>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</si>
  <si>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</si>
  <si>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</si>
  <si>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</si>
  <si>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</si>
  <si>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</si>
  <si>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</si>
  <si>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</si>
  <si>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</si>
  <si>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</si>
  <si>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</si>
  <si>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</si>
  <si>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</si>
  <si>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</si>
  <si>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</si>
  <si>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</si>
  <si>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</si>
  <si>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</si>
  <si>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</si>
  <si>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</si>
  <si>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</si>
  <si>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</si>
  <si>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</si>
  <si>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</si>
  <si>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</si>
  <si>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</si>
  <si>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</si>
  <si>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</si>
  <si>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</si>
  <si>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</si>
  <si>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</si>
  <si>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</si>
  <si>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</si>
  <si>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</si>
  <si>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</si>
  <si>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</si>
  <si>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</si>
  <si>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</si>
  <si>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</si>
  <si>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</si>
  <si>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</si>
  <si>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</si>
  <si>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</si>
  <si>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</si>
  <si>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</si>
  <si>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</si>
  <si>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</si>
  <si>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</si>
  <si>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</si>
  <si>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</si>
  <si>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</si>
  <si>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</si>
  <si>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</si>
  <si>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</si>
  <si>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</si>
  <si>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</si>
  <si>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</si>
  <si>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</si>
  <si>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</si>
  <si>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</si>
  <si>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</si>
  <si>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</si>
  <si>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</si>
  <si>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</si>
  <si>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</si>
  <si>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</si>
  <si>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</si>
  <si>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</si>
  <si>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</si>
  <si>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</si>
  <si>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</si>
  <si>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</si>
  <si>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</si>
  <si>
    <t>（总数）</t>
  </si>
  <si>
    <t>(平均值）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</si>
</sst>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0_ "/>
    <numFmt numFmtId="178" formatCode="0.000000_ "/>
    <numFmt numFmtId="179" formatCode="0.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0"/>
      <color theme="1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9" fillId="17" borderId="5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0" fillId="4" borderId="1" xfId="0" applyFill="1" applyBorder="1" applyAlignment="1"/>
    <xf numFmtId="177" fontId="1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0" fillId="0" borderId="0" xfId="0" applyFill="1" applyAlignment="1"/>
    <xf numFmtId="0" fontId="2" fillId="0" borderId="0" xfId="0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4" borderId="1" xfId="0" applyFont="1" applyFill="1" applyBorder="1" applyAlignment="1"/>
    <xf numFmtId="0" fontId="5" fillId="7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9" fontId="3" fillId="0" borderId="1" xfId="0" applyNumberFormat="1" applyFont="1" applyBorder="1" applyAlignment="1">
      <alignment horizontal="center" vertical="center"/>
    </xf>
    <xf numFmtId="179" fontId="3" fillId="5" borderId="1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79" fontId="3" fillId="0" borderId="0" xfId="0" applyNumberFormat="1" applyFont="1" applyAlignment="1">
      <alignment horizontal="center" vertical="center"/>
    </xf>
    <xf numFmtId="179" fontId="3" fillId="5" borderId="0" xfId="0" applyNumberFormat="1" applyFont="1" applyFill="1" applyAlignment="1">
      <alignment horizontal="center" vertical="center"/>
    </xf>
    <xf numFmtId="179" fontId="1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pane xSplit="4" topLeftCell="AS1" activePane="topRight" state="frozen"/>
      <selection/>
      <selection pane="topRight" activeCell="BA14" sqref="BA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5" width="8.88888888888889" style="1"/>
    <col min="16" max="16" width="14.3333333333333" style="1"/>
    <col min="17" max="17" width="9.66666666666667" style="1" customWidth="1"/>
    <col min="18" max="18" width="15.6666666666667" style="1" customWidth="1"/>
    <col min="19" max="20" width="14.3333333333333" style="1"/>
    <col min="21" max="21" width="11.4444444444444" style="1" customWidth="1"/>
    <col min="22" max="22" width="8.44444444444444" style="1" customWidth="1"/>
    <col min="23" max="26" width="14.3333333333333" style="1"/>
    <col min="27" max="27" width="9" style="1" customWidth="1"/>
    <col min="28" max="29" width="14.3333333333333" style="1"/>
    <col min="30" max="30" width="10.2222222222222" style="1" customWidth="1"/>
    <col min="31" max="31" width="14.3333333333333" style="1"/>
    <col min="32" max="32" width="12.8888888888889" style="1" customWidth="1"/>
    <col min="33" max="36" width="14.3333333333333" style="1"/>
    <col min="37" max="37" width="10.3333333333333" style="1" customWidth="1"/>
    <col min="38" max="38" width="14.3333333333333" style="1"/>
    <col min="39" max="40" width="10.4444444444444" style="1" customWidth="1"/>
    <col min="41" max="41" width="14.3333333333333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4.3333333333333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51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/>
      <c r="O1" s="14"/>
      <c r="P1" s="37" t="s">
        <v>4</v>
      </c>
      <c r="Q1" s="37" t="s">
        <v>5</v>
      </c>
      <c r="R1" s="37" t="s">
        <v>6</v>
      </c>
      <c r="S1" s="37" t="s">
        <v>7</v>
      </c>
      <c r="T1" s="37" t="s">
        <v>8</v>
      </c>
      <c r="U1" s="37" t="s">
        <v>9</v>
      </c>
      <c r="V1" s="37" t="s">
        <v>10</v>
      </c>
      <c r="W1" s="37" t="s">
        <v>11</v>
      </c>
      <c r="X1" s="37" t="s">
        <v>12</v>
      </c>
      <c r="Y1" s="37" t="s">
        <v>13</v>
      </c>
      <c r="Z1" s="37" t="s">
        <v>14</v>
      </c>
      <c r="AA1" s="37" t="s">
        <v>15</v>
      </c>
      <c r="AB1" s="37" t="s">
        <v>16</v>
      </c>
      <c r="AC1" s="37" t="s">
        <v>17</v>
      </c>
      <c r="AD1" s="37" t="s">
        <v>18</v>
      </c>
      <c r="AE1" s="37" t="s">
        <v>19</v>
      </c>
      <c r="AF1" s="37" t="s">
        <v>20</v>
      </c>
      <c r="AG1" s="37" t="s">
        <v>21</v>
      </c>
      <c r="AH1" s="37" t="s">
        <v>22</v>
      </c>
      <c r="AI1" s="37" t="s">
        <v>23</v>
      </c>
      <c r="AJ1" s="37" t="s">
        <v>24</v>
      </c>
      <c r="AK1" s="37" t="s">
        <v>25</v>
      </c>
      <c r="AL1" s="37" t="s">
        <v>26</v>
      </c>
      <c r="AM1" s="37" t="s">
        <v>27</v>
      </c>
      <c r="AN1" s="37" t="s">
        <v>28</v>
      </c>
      <c r="AO1" s="37" t="s">
        <v>29</v>
      </c>
      <c r="AP1" s="37" t="s">
        <v>30</v>
      </c>
      <c r="AQ1" s="37" t="s">
        <v>31</v>
      </c>
      <c r="AR1" s="37" t="s">
        <v>32</v>
      </c>
      <c r="AS1" s="37" t="s">
        <v>33</v>
      </c>
      <c r="AT1" s="37" t="s">
        <v>34</v>
      </c>
      <c r="AU1" s="14" t="s">
        <v>35</v>
      </c>
      <c r="AV1" s="38" t="s">
        <v>36</v>
      </c>
      <c r="AW1" s="14"/>
      <c r="AX1" s="14" t="s">
        <v>37</v>
      </c>
      <c r="AY1" s="14" t="s">
        <v>38</v>
      </c>
    </row>
    <row r="2" spans="1:53">
      <c r="A2" s="4" t="s">
        <v>39</v>
      </c>
      <c r="B2" s="5" t="s">
        <v>40</v>
      </c>
      <c r="D2" s="3">
        <v>20.4</v>
      </c>
      <c r="E2" s="3"/>
      <c r="F2" s="3"/>
      <c r="G2"/>
      <c r="H2"/>
      <c r="I2"/>
      <c r="J2"/>
      <c r="K2"/>
      <c r="L2"/>
      <c r="M2"/>
      <c r="N2"/>
      <c r="O2" s="14">
        <v>1</v>
      </c>
      <c r="P2" s="14">
        <f>AU29+AU44+AU60+AU76+AU91+AF107+AX123+AX139+BA139</f>
        <v>622108.284011264</v>
      </c>
      <c r="Q2" s="14">
        <f>天津!AU29+天津!AU44+天津!AU60+天津!AU76+天津!AU91+天津!AF107+天津!AX123+天津!AX139+天津!BA139</f>
        <v>840788.538753686</v>
      </c>
      <c r="R2" s="14">
        <f>河北!AU29+河北!AU44+河北!AU60+河北!AU76+河北!AU91+河北!AF107+河北!AX123+河北!AX139+河北!BA139</f>
        <v>9315734.4346956</v>
      </c>
      <c r="S2" s="14">
        <f>山西!AU29+山西!AU44+山西!AU60+山西!AU76+山西!AU91+山西!AF107+山西!AX123+山西!AX139+山西!BA139</f>
        <v>2204925.02704811</v>
      </c>
      <c r="T2" s="14">
        <f>内蒙!AU29+内蒙!AU44+内蒙!AU60+内蒙!AU76+内蒙!AU91+内蒙!AF107+内蒙!AX123+内蒙!AX139+内蒙!BA139+内蒙!AX154</f>
        <v>2523139.70835509</v>
      </c>
      <c r="U2" s="14">
        <f>辽宁!AU29+辽宁!AU44+辽宁!AU60+辽宁!AU76+辽宁!AU91+辽宁!AF107+辽宁!AX123+辽宁!AX139+辽宁!BA139+辽宁!AX154</f>
        <v>6315513.53915766</v>
      </c>
      <c r="V2" s="14">
        <f>吉林!AU29+吉林!AU44+吉林!AU60+吉林!AU76+吉林!AU91+吉林!AF107+吉林!AX123+吉林!AX139+吉林!BA139+吉林!AX154</f>
        <v>4209521.35700014</v>
      </c>
      <c r="W2" s="14">
        <f>黑龙江!AU29+黑龙江!AU44+黑龙江!AU60+黑龙江!AU76+黑龙江!AU91+黑龙江!AF107+黑龙江!AX123+黑龙江!AX139+黑龙江!BA139+黑龙江!AX154</f>
        <v>5729743.00802282</v>
      </c>
      <c r="X2" s="14">
        <f>上海!AU29+上海!AU44+上海!AU60+上海!AU76+上海!AU91+上海!AF107+上海!AX123+上海!AX139+上海!BA139+上海!AX154</f>
        <v>530622.291525906</v>
      </c>
      <c r="Y2" s="14">
        <f>江苏!AU29+江苏!AU44+江苏!AU60+江苏!AU76+江苏!AU91+江苏!AF107+江苏!AX123+江苏!AX139+江苏!BA139+江苏!AX154</f>
        <v>7122166.60945588</v>
      </c>
      <c r="Z2" s="14">
        <f>浙江!AU29+浙江!AU44+浙江!AU60+浙江!AU76+浙江!AU91+浙江!AF107+浙江!AX123+浙江!AX139+浙江!BA139+浙江!AX154</f>
        <v>2513140.77235227</v>
      </c>
      <c r="AA2" s="14">
        <f>安徽!AU29+安徽!AU44+安徽!AU60+安徽!AU76+安徽!AU91+安徽!AF107+安徽!AX123+安徽!AX139+安徽!BA139+安徽!AX154</f>
        <v>6822669.24085031</v>
      </c>
      <c r="AB2" s="14">
        <f>福建!AU29+福建!AU44+福建!AU60+福建!AU76+福建!AU91+福建!AF107+福建!AX123+福建!AX139+福建!BA139+福建!AX154</f>
        <v>4078423.4941451</v>
      </c>
      <c r="AC2" s="14">
        <f>江西!AU29+江西!AU44+江西!AU60+江西!AU76+江西!AU91+江西!AF107+江西!AX123+江西!AX139+江西!BA139+江西!AX154</f>
        <v>7763356.73376396</v>
      </c>
      <c r="AD2" s="14">
        <f>山东!AU29+山东!AU44+山东!AU60+山东!AU76+山东!AU91+山东!AF107+山东!AX123+山东!AX139+山东!BA139+山东!AX154</f>
        <v>11746613.8591795</v>
      </c>
      <c r="AE2" s="14">
        <f>河南!AU29+河南!AU44+河南!AU60+河南!AU76+河南!AU91+河南!AF107+河南!AX123+河南!AX139+河南!BA139+河南!AX154</f>
        <v>15110324.007998</v>
      </c>
      <c r="AF2" s="14">
        <f>湖北!AU29+湖北!AU44+湖北!AU60+湖北!AU76+湖北!AU91+湖北!AF107+湖北!AX123+湖北!AX139+湖北!BA139+湖北!AX154</f>
        <v>10015274.811729</v>
      </c>
      <c r="AG2" s="14">
        <f>湖南!AU29+湖南!AU44+湖南!AU60+湖南!AU76+湖南!AU91+湖南!AF107+湖南!AX123+湖南!AX139+湖南!BA139+湖南!AX154</f>
        <v>14461275.1462963</v>
      </c>
      <c r="AH2" s="14">
        <f>广东!AU29+广东!AU44+广东!AU60+广东!AU76+广东!AU91+广东!AF107+广东!AX123+广东!AX139+广东!BA139+广东!AX154</f>
        <v>9644823.53543903</v>
      </c>
      <c r="AI2" s="14">
        <f>广西!AU29+广西!AU44+广西!AU60+广西!AU76+广西!AU91+广西!AF107+广西!AX123+广西!AX139+广西!BA139+广西!AX154</f>
        <v>9282897.23125677</v>
      </c>
      <c r="AJ2" s="14">
        <f>海南!AU29+海南!AU44+海南!AU60+海南!AU76+海南!AU91+海南!AF107+海南!AX123+海南!AX139+海南!BA139+海南!AX154</f>
        <v>2086281.51709704</v>
      </c>
      <c r="AK2" s="14">
        <f>重庆!AU29+重庆!AU44+重庆!AU60+重庆!AU76+重庆!AU91+重庆!AF107+重庆!AX123+重庆!AX139+重庆!BA139+重庆!AX154</f>
        <v>4782396.97200559</v>
      </c>
      <c r="AL2" s="14">
        <f>四川!AU29+四川!AU44+四川!AU60+四川!AU76+四川!AU91+四川!AF107+四川!AX123+四川!AX139+四川!BA139+四川!AX154</f>
        <v>15583855.0411123</v>
      </c>
      <c r="AM2" s="14">
        <f>贵州!AU29+贵州!AU44+贵州!AU60+贵州!AU76+贵州!AU91+贵州!AF107+贵州!AX123+贵州!AX139+贵州!BA139+贵州!AX154</f>
        <v>5572999.45510923</v>
      </c>
      <c r="AN2" s="14">
        <f>云南!AU29+云南!AU44+云南!AU60+云南!AU76+云南!AU91+云南!AF107+云南!AX123+云南!AX139+云南!BA139+云南!AX154</f>
        <v>11224172.3790677</v>
      </c>
      <c r="AO2" s="14">
        <f>西藏!AU29+西藏!AU44+西藏!AU60+西藏!AU76+西藏!AU91+西藏!AF107+西藏!AX123+西藏!AX139+西藏!BA139+西藏!AX154</f>
        <v>247345.917329631</v>
      </c>
      <c r="AP2" s="14">
        <f>陕西!AU29+陕西!AU44+陕西!AU60+陕西!AU76+陕西!AU91+陕西!AF107+陕西!AX123+陕西!AX139+陕西!BA139+陕西!AX154</f>
        <v>3217977.94229454</v>
      </c>
      <c r="AQ2" s="14">
        <f>甘肃!AU29+甘肃!AU44+甘肃!AU60+甘肃!AU76+甘肃!AU91+甘肃!AF107+甘肃!AX123+甘肃!AX139+甘肃!BA139+甘肃!AX154</f>
        <v>2166056.59407944</v>
      </c>
      <c r="AR2" s="14">
        <f>青海!AU29+青海!AU44+青海!AU60+青海!AU76+青海!AU91+青海!AF107+青海!AX123+青海!AX139+青海!BA139+青海!AX154</f>
        <v>507278.927523411</v>
      </c>
      <c r="AS2" s="26">
        <f>宁夏!AU29+宁夏!AU44+宁夏!AU60+宁夏!AU76+宁夏!AU91+宁夏!AF107+宁夏!AX123+宁夏!AX139+宁夏!BA139+宁夏!AX154</f>
        <v>406212.873595444</v>
      </c>
      <c r="AT2" s="14">
        <f>新疆!AU29+新疆!AU44+新疆!AU60+新疆!AU76+新疆!AU91+新疆!AF107+新疆!AX123+新疆!AX139+新疆!BA139+新疆!AX154</f>
        <v>1924097.93456597</v>
      </c>
      <c r="AU2" s="14">
        <f>SUM(P2:AT2)</f>
        <v>178571737.184817</v>
      </c>
      <c r="AV2" s="39">
        <f t="shared" ref="AV2:AV13" si="0">AU2/10^6</f>
        <v>178.571737184817</v>
      </c>
      <c r="AW2" s="42">
        <f t="shared" ref="AW2:AW13" si="1">(AV2-$AV$14)/$AV$14*100</f>
        <v>-18.6501929269069</v>
      </c>
      <c r="AX2" s="42">
        <f>11190/12</f>
        <v>932.5</v>
      </c>
      <c r="AY2" s="42">
        <f t="shared" ref="AY2:AY13" si="2">AV2+AX2</f>
        <v>1111.07173718482</v>
      </c>
      <c r="BA2" s="28">
        <f>-AW2</f>
        <v>18.6501929269069</v>
      </c>
    </row>
    <row r="3" spans="1:53">
      <c r="A3" s="4"/>
      <c r="B3" s="5" t="s">
        <v>41</v>
      </c>
      <c r="C3" s="3">
        <v>11.2</v>
      </c>
      <c r="D3" s="3">
        <v>5.9</v>
      </c>
      <c r="E3" s="3">
        <v>12.8</v>
      </c>
      <c r="F3" s="3">
        <v>1166.832</v>
      </c>
      <c r="G3"/>
      <c r="H3"/>
      <c r="I3"/>
      <c r="J3"/>
      <c r="K3"/>
      <c r="L3"/>
      <c r="M3"/>
      <c r="N3"/>
      <c r="O3" s="14">
        <v>2</v>
      </c>
      <c r="P3" s="14">
        <f t="shared" ref="P3:P13" si="3">AU30+AU45+AU61+AU77+AU92+AF108+AX124+AX140+BA140</f>
        <v>622390.796942222</v>
      </c>
      <c r="Q3" s="14">
        <f>天津!AU30+天津!AU45+天津!AU61+天津!AU77+天津!AU92+天津!AF108+天津!AX124+天津!AX140+天津!BA140</f>
        <v>841841.370223636</v>
      </c>
      <c r="R3" s="14">
        <f>河北!AU30+河北!AU45+河北!AU61+河北!AU77+河北!AU92+河北!AF108+河北!AX124+河北!AX140+河北!BA140</f>
        <v>9323634.93439864</v>
      </c>
      <c r="S3" s="14">
        <f>山西!AU30+山西!AU45+山西!AU61+山西!AU77+山西!AU92+山西!AF108+山西!AX124+山西!AX140+山西!BA140</f>
        <v>2206475.92808953</v>
      </c>
      <c r="T3" s="14">
        <f>内蒙!AU30+内蒙!AU45+内蒙!AU61+内蒙!AU77+内蒙!AU92+内蒙!AF108+内蒙!AX124+内蒙!AX140+内蒙!BA140+内蒙!AX155</f>
        <v>2523510.03448243</v>
      </c>
      <c r="U3" s="14">
        <f>辽宁!AU30+辽宁!AU45+辽宁!AU61+辽宁!AU77+辽宁!AU92+辽宁!AF108+辽宁!AX124+辽宁!AX140+辽宁!BA140+辽宁!AX155</f>
        <v>6317627.48523617</v>
      </c>
      <c r="V3" s="14">
        <f>吉林!AU30+吉林!AU45+吉林!AU61+吉林!AU77+吉林!AU92+吉林!AF108+吉林!AX124+吉林!AX140+吉林!BA140+吉林!AX155</f>
        <v>4210268.05278723</v>
      </c>
      <c r="W3" s="14">
        <f>黑龙江!AU30+黑龙江!AU45+黑龙江!AU61+黑龙江!AU77+黑龙江!AU92+黑龙江!AF108+黑龙江!AX124+黑龙江!AX140+黑龙江!BA140+黑龙江!AX155</f>
        <v>5730583.621461</v>
      </c>
      <c r="X3" s="14">
        <f>上海!AU30+上海!AU45+上海!AU61+上海!AU77+上海!AU92+上海!AF108+上海!AX124+上海!AX140+上海!BA140+上海!AX155</f>
        <v>532739.464622607</v>
      </c>
      <c r="Y3" s="14">
        <f>江苏!AU30+江苏!AU45+江苏!AU61+江苏!AU77+江苏!AU92+江苏!AF108+江苏!AX124+江苏!AX140+江苏!BA140+江苏!AX155</f>
        <v>7139294.54069699</v>
      </c>
      <c r="Z3" s="14">
        <f>浙江!AU30+浙江!AU45+浙江!AU61+浙江!AU77+浙江!AU92+浙江!AF108+浙江!AX124+浙江!AX140+浙江!BA140+浙江!AX155</f>
        <v>2526355.35967201</v>
      </c>
      <c r="AA3" s="14">
        <f>安徽!AU30+安徽!AU45+安徽!AU61+安徽!AU77+安徽!AU92+安徽!AF108+安徽!AX124+安徽!AX140+安徽!BA140+安徽!AX155</f>
        <v>6832265.48185172</v>
      </c>
      <c r="AB3" s="14">
        <f>福建!AU30+福建!AU45+福建!AU61+福建!AU77+福建!AU92+福建!AF108+福建!AX124+福建!AX140+福建!BA140+福建!AX155</f>
        <v>4123899.59270558</v>
      </c>
      <c r="AC3" s="14">
        <f>江西!AU30+江西!AU45+江西!AU61+江西!AU77+江西!AU92+江西!AF108+江西!AX124+江西!AX140+江西!BA140+江西!AX155</f>
        <v>7805442.34283983</v>
      </c>
      <c r="AD3" s="14">
        <f>山东!AU30+山东!AU45+山东!AU61+山东!AU77+山东!AU92+山东!AF108+山东!AX124+山东!AX140+山东!BA140+山东!AX155</f>
        <v>11776233.1263631</v>
      </c>
      <c r="AE3" s="14">
        <f>河南!AU30+河南!AU45+河南!AU61+河南!AU77+河南!AU92+河南!AF108+河南!AX124+河南!AX140+河南!BA140+河南!AX155</f>
        <v>15122308.4483383</v>
      </c>
      <c r="AF3" s="14">
        <f>湖北!AU30+湖北!AU45+湖北!AU61+湖北!AU77+湖北!AU92+湖北!AF108+湖北!AX124+湖北!AX140+湖北!BA140+湖北!AX155</f>
        <v>10030289.3545073</v>
      </c>
      <c r="AG3" s="14">
        <f>湖南!AU30+湖南!AU45+湖南!AU61+湖南!AU77+湖南!AU92+湖南!AF108+湖南!AX124+湖南!AX140+湖南!BA140+湖南!AX155</f>
        <v>14499840.8762172</v>
      </c>
      <c r="AH3" s="14">
        <f>广东!AU30+广东!AU45+广东!AU61+广东!AU77+广东!AU92+广东!AF108+广东!AX124+广东!AX140+广东!BA140+广东!AX155</f>
        <v>9850209.63812925</v>
      </c>
      <c r="AI3" s="14">
        <f>广西!AU30+广西!AU45+广西!AU61+广西!AU77+广西!AU92+广西!AF108+广西!AX124+广西!AX140+广西!BA140+广西!AX155</f>
        <v>9445225.09594924</v>
      </c>
      <c r="AJ3" s="14">
        <f>海南!AU30+海南!AU45+海南!AU61+海南!AU77+海南!AU92+海南!AF108+海南!AX124+海南!AX140+海南!BA140+海南!AX155</f>
        <v>2137452.70743355</v>
      </c>
      <c r="AK3" s="14">
        <f>重庆!AU30+重庆!AU45+重庆!AU61+重庆!AU77+重庆!AU92+重庆!AF108+重庆!AX124+重庆!AX140+重庆!BA140+重庆!AX155</f>
        <v>4802124.90911482</v>
      </c>
      <c r="AL3" s="14">
        <f>四川!AU30+四川!AU45+四川!AU61+四川!AU77+四川!AU92+四川!AF108+四川!AX124+四川!AX140+四川!BA140+四川!AX155</f>
        <v>15627772.3498495</v>
      </c>
      <c r="AM3" s="14">
        <f>贵州!AU30+贵州!AU45+贵州!AU61+贵州!AU77+贵州!AU92+贵州!AF108+贵州!AX124+贵州!AX140+贵州!BA140+贵州!AX155</f>
        <v>5599396.63357166</v>
      </c>
      <c r="AN3" s="14">
        <f>云南!AU30+云南!AU45+云南!AU61+云南!AU77+云南!AU92+云南!AF108+云南!AX124+云南!AX140+云南!BA140+云南!AX155</f>
        <v>11383056.787925</v>
      </c>
      <c r="AO3" s="14">
        <f>西藏!AU30+西藏!AU45+西藏!AU61+西藏!AU77+西藏!AU92+西藏!AF108+西藏!AX124+西藏!AX140+西藏!BA140+西藏!AX155</f>
        <v>247670.602699132</v>
      </c>
      <c r="AP3" s="14">
        <f>陕西!AU30+陕西!AU45+陕西!AU61+陕西!AU77+陕西!AU92+陕西!AF108+陕西!AX124+陕西!AX140+陕西!BA140+陕西!AX155</f>
        <v>3221021.17232884</v>
      </c>
      <c r="AQ3" s="14">
        <f>甘肃!AU30+甘肃!AU45+甘肃!AU61+甘肃!AU77+甘肃!AU92+甘肃!AF108+甘肃!AX124+甘肃!AX140+甘肃!BA140+甘肃!AX155</f>
        <v>2167112.10963541</v>
      </c>
      <c r="AR3" s="14">
        <f>青海!AU30+青海!AU45+青海!AU61+青海!AU77+青海!AU92+青海!AF108+青海!AX124+青海!AX140+青海!BA140+青海!AX155</f>
        <v>507601.970323756</v>
      </c>
      <c r="AS3" s="26">
        <f>宁夏!AU30+宁夏!AU45+宁夏!AU61+宁夏!AU77+宁夏!AU92+宁夏!AF108+宁夏!AX124+宁夏!AX140+宁夏!BA140+宁夏!AX155</f>
        <v>406489.432236505</v>
      </c>
      <c r="AT3" s="14">
        <f>新疆!AU30+新疆!AU45+新疆!AU61+新疆!AU77+新疆!AU92+新疆!AF108+新疆!AX124+新疆!AX140+新疆!BA140+新疆!AX155</f>
        <v>1924052.06889513</v>
      </c>
      <c r="AU3" s="14">
        <f t="shared" ref="AU3:AU13" si="4">SUM(P3:AT3)</f>
        <v>179484186.289527</v>
      </c>
      <c r="AV3" s="40">
        <f t="shared" si="0"/>
        <v>179.484186289527</v>
      </c>
      <c r="AW3" s="42">
        <f t="shared" si="1"/>
        <v>-18.2345193169482</v>
      </c>
      <c r="AX3" s="42">
        <f t="shared" ref="AX3:AX13" si="5">11190/12</f>
        <v>932.5</v>
      </c>
      <c r="AY3" s="43">
        <f t="shared" si="2"/>
        <v>1111.98418628953</v>
      </c>
      <c r="BA3" s="28">
        <f>-AW3</f>
        <v>18.2345193169482</v>
      </c>
    </row>
    <row r="4" spans="1:53">
      <c r="A4" s="4"/>
      <c r="B4" s="5" t="s">
        <v>42</v>
      </c>
      <c r="C4" s="3"/>
      <c r="D4" s="3">
        <v>14.4</v>
      </c>
      <c r="E4" s="3">
        <v>8.4</v>
      </c>
      <c r="F4" s="3">
        <v>1192.09</v>
      </c>
      <c r="G4"/>
      <c r="H4"/>
      <c r="I4"/>
      <c r="J4"/>
      <c r="K4"/>
      <c r="L4"/>
      <c r="M4"/>
      <c r="N4"/>
      <c r="O4" s="14">
        <v>3</v>
      </c>
      <c r="P4" s="14">
        <f t="shared" si="3"/>
        <v>624838.914340398</v>
      </c>
      <c r="Q4" s="14">
        <f>天津!AU31+天津!AU46+天津!AU62+天津!AU78+天津!AU93+天津!AF109+天津!AX125+天津!AX141+天津!BA141</f>
        <v>846573.789733806</v>
      </c>
      <c r="R4" s="14">
        <f>河北!AU31+河北!AU46+河北!AU62+河北!AU78+河北!AU93+河北!AF109+河北!AX125+河北!AX141+河北!BA141</f>
        <v>9379049.32622882</v>
      </c>
      <c r="S4" s="14">
        <f>山西!AU31+山西!AU46+山西!AU62+山西!AU78+山西!AU93+山西!AF109+山西!AX125+山西!AX141+山西!BA141</f>
        <v>2217614.45970161</v>
      </c>
      <c r="T4" s="14">
        <f>内蒙!AU31+内蒙!AU46+内蒙!AU62+内蒙!AU78+内蒙!AU93+内蒙!AF109+内蒙!AX125+内蒙!AX141+内蒙!BA141+内蒙!AX156</f>
        <v>2527371.04293045</v>
      </c>
      <c r="U4" s="14">
        <f>辽宁!AU31+辽宁!AU46+辽宁!AU62+辽宁!AU78+辽宁!AU93+辽宁!AF109+辽宁!AX125+辽宁!AX141+辽宁!BA141+辽宁!AX156</f>
        <v>6332399.97390613</v>
      </c>
      <c r="V4" s="14">
        <f>吉林!AU31+吉林!AU46+吉林!AU62+吉林!AU78+吉林!AU93+吉林!AF109+吉林!AX125+吉林!AX141+吉林!BA141+吉林!AX156</f>
        <v>4215048.06438525</v>
      </c>
      <c r="W4" s="14">
        <f>黑龙江!AU31+黑龙江!AU46+黑龙江!AU62+黑龙江!AU78+黑龙江!AU93+黑龙江!AF109+黑龙江!AX125+黑龙江!AX141+黑龙江!BA141+黑龙江!AX156</f>
        <v>5733635.83421636</v>
      </c>
      <c r="X4" s="14">
        <f>上海!AU31+上海!AU46+上海!AU62+上海!AU78+上海!AU93+上海!AF109+上海!AX125+上海!AX141+上海!BA141+上海!AX156</f>
        <v>537760.272510916</v>
      </c>
      <c r="Y4" s="14">
        <f>江苏!AU31+江苏!AU46+江苏!AU62+江苏!AU78+江苏!AU93+江苏!AF109+江苏!AX125+江苏!AX141+江苏!BA141+江苏!AX156</f>
        <v>7212448.94668085</v>
      </c>
      <c r="Z4" s="14">
        <f>浙江!AU31+浙江!AU46+浙江!AU62+浙江!AU78+浙江!AU93+浙江!AF109+浙江!AX125+浙江!AX141+浙江!BA141+浙江!AX156</f>
        <v>2553897.64286062</v>
      </c>
      <c r="AA4" s="14">
        <f>安徽!AU31+安徽!AU46+安徽!AU62+安徽!AU78+安徽!AU93+安徽!AF109+安徽!AX125+安徽!AX141+安徽!BA141+安徽!AX156</f>
        <v>6917627.72421989</v>
      </c>
      <c r="AB4" s="14">
        <f>福建!AU31+福建!AU46+福建!AU62+福建!AU78+福建!AU93+福建!AF109+福建!AX125+福建!AX141+福建!BA141+福建!AX156</f>
        <v>4183184.9049364</v>
      </c>
      <c r="AC4" s="14">
        <f>江西!AU31+江西!AU46+江西!AU62+江西!AU78+江西!AU93+江西!AF109+江西!AX125+江西!AX141+江西!BA141+江西!AX156</f>
        <v>7944119.94261613</v>
      </c>
      <c r="AD4" s="14">
        <f>山东!AU31+山东!AU46+山东!AU62+山东!AU78+山东!AU93+山东!AF109+山东!AX125+山东!AX141+山东!BA141+山东!AX156</f>
        <v>11916082.1173565</v>
      </c>
      <c r="AE4" s="14">
        <f>河南!AU31+河南!AU46+河南!AU62+河南!AU78+河南!AU93+河南!AF109+河南!AX125+河南!AX141+河南!BA141+河南!AX156</f>
        <v>15432912.7265419</v>
      </c>
      <c r="AF4" s="14">
        <f>湖北!AU31+湖北!AU46+湖北!AU62+湖北!AU78+湖北!AU93+湖北!AF109+湖北!AX125+湖北!AX141+湖北!BA141+湖北!AX156</f>
        <v>10258806.0876947</v>
      </c>
      <c r="AG4" s="14">
        <f>湖南!AU31+湖南!AU46+湖南!AU62+湖南!AU78+湖南!AU93+湖南!AF109+湖南!AX125+湖南!AX141+湖南!BA141+湖南!AX156</f>
        <v>14940904.706483</v>
      </c>
      <c r="AH4" s="14">
        <f>广东!AU31+广东!AU46+广东!AU62+广东!AU78+广东!AU93+广东!AF109+广东!AX125+广东!AX141+广东!BA141+广东!AX156</f>
        <v>12211416.5121078</v>
      </c>
      <c r="AI4" s="14">
        <f>广西!AU31+广西!AU46+广西!AU62+广西!AU78+广西!AU93+广西!AF109+广西!AX125+广西!AX141+广西!BA141+广西!AX156</f>
        <v>9786647.05826285</v>
      </c>
      <c r="AJ4" s="14">
        <f>海南!AU31+海南!AU46+海南!AU62+海南!AU78+海南!AU93+海南!AF109+海南!AX125+海南!AX141+海南!BA141+海南!AX156</f>
        <v>2179631.05581842</v>
      </c>
      <c r="AK4" s="14">
        <f>重庆!AU31+重庆!AU46+重庆!AU62+重庆!AU78+重庆!AU93+重庆!AF109+重庆!AX125+重庆!AX141+重庆!BA141+重庆!AX156</f>
        <v>5924886.59487006</v>
      </c>
      <c r="AL4" s="14">
        <f>四川!AU31+四川!AU46+四川!AU62+四川!AU78+四川!AU93+四川!AF109+四川!AX125+四川!AX141+四川!BA141+四川!AX156</f>
        <v>15739416.5338772</v>
      </c>
      <c r="AM4" s="14">
        <f>贵州!AU31+贵州!AU46+贵州!AU62+贵州!AU78+贵州!AU93+贵州!AF109+贵州!AX125+贵州!AX141+贵州!BA141+贵州!AX156</f>
        <v>5682113.28610896</v>
      </c>
      <c r="AN4" s="14">
        <f>云南!AU31+云南!AU46+云南!AU62+云南!AU78+云南!AU93+云南!AF109+云南!AX125+云南!AX141+云南!BA141+云南!AX156</f>
        <v>11715666.9379381</v>
      </c>
      <c r="AO4" s="14">
        <f>西藏!AU31+西藏!AU46+西藏!AU62+西藏!AU78+西藏!AU93+西藏!AF109+西藏!AX125+西藏!AX141+西藏!BA141+西藏!AX156</f>
        <v>248311.847402792</v>
      </c>
      <c r="AP4" s="14">
        <f>陕西!AU31+陕西!AU46+陕西!AU62+陕西!AU78+陕西!AU93+陕西!AF109+陕西!AX125+陕西!AX141+陕西!BA141+陕西!AX156</f>
        <v>3246106.85220631</v>
      </c>
      <c r="AQ4" s="14">
        <f>甘肃!AU31+甘肃!AU46+甘肃!AU62+甘肃!AU78+甘肃!AU93+甘肃!AF109+甘肃!AX125+甘肃!AX141+甘肃!BA141+甘肃!AX156</f>
        <v>2174966.11240194</v>
      </c>
      <c r="AR4" s="14">
        <f>青海!AU31+青海!AU46+青海!AU62+青海!AU78+青海!AU93+青海!AF109+青海!AX125+青海!AX141+青海!BA141+青海!AX156</f>
        <v>508608.604495409</v>
      </c>
      <c r="AS4" s="26">
        <f>宁夏!AU31+宁夏!AU46+宁夏!AU62+宁夏!AU78+宁夏!AU93+宁夏!AF109+宁夏!AX125+宁夏!AX141+宁夏!BA141+宁夏!AX156</f>
        <v>408875.556270437</v>
      </c>
      <c r="AT4" s="14">
        <f>新疆!AU31+新疆!AU46+新疆!AU62+新疆!AU78+新疆!AU93+新疆!AF109+新疆!AX125+新疆!AX141+新疆!BA141+新疆!AX156</f>
        <v>1933213.64567584</v>
      </c>
      <c r="AU4" s="14">
        <f t="shared" si="4"/>
        <v>185534137.07478</v>
      </c>
      <c r="AV4" s="39">
        <f t="shared" si="0"/>
        <v>185.53413707478</v>
      </c>
      <c r="AW4" s="42">
        <f t="shared" si="1"/>
        <v>-15.4784150367247</v>
      </c>
      <c r="AX4" s="42">
        <f t="shared" si="5"/>
        <v>932.5</v>
      </c>
      <c r="AY4" s="42">
        <f t="shared" si="2"/>
        <v>1118.03413707478</v>
      </c>
      <c r="BA4" s="28">
        <f>-AW4</f>
        <v>15.4784150367247</v>
      </c>
    </row>
    <row r="5" spans="1:53">
      <c r="A5" s="4"/>
      <c r="B5" s="5" t="s">
        <v>43</v>
      </c>
      <c r="C5" s="3"/>
      <c r="D5" s="3">
        <v>0.0999999999999979</v>
      </c>
      <c r="E5" s="3">
        <v>0</v>
      </c>
      <c r="F5" s="3">
        <v>1655.64</v>
      </c>
      <c r="G5"/>
      <c r="H5"/>
      <c r="I5"/>
      <c r="J5"/>
      <c r="K5"/>
      <c r="L5"/>
      <c r="M5"/>
      <c r="N5"/>
      <c r="O5" s="14">
        <v>4</v>
      </c>
      <c r="P5" s="14">
        <f t="shared" si="3"/>
        <v>641404.74562009</v>
      </c>
      <c r="Q5" s="14">
        <f>天津!AU32+天津!AU47+天津!AU63+天津!AU79+天津!AU94+天津!AF110+天津!AX126+天津!AX142+天津!BA142</f>
        <v>875183.64801754</v>
      </c>
      <c r="R5" s="14">
        <f>河北!AU32+河北!AU47+河北!AU63+河北!AU79+河北!AU94+河北!AF110+河北!AX126+河北!AX142+河北!BA142</f>
        <v>9799052.62870998</v>
      </c>
      <c r="S5" s="14">
        <f>山西!AU32+山西!AU47+山西!AU63+山西!AU79+山西!AU94+山西!AF110+山西!AX126+山西!AX142+山西!BA142</f>
        <v>2294569.08925125</v>
      </c>
      <c r="T5" s="14">
        <f>内蒙!AU32+内蒙!AU47+内蒙!AU63+内蒙!AU79+内蒙!AU94+内蒙!AF110+内蒙!AX126+内蒙!AX142+内蒙!BA142+内蒙!AX157</f>
        <v>2575535.11049762</v>
      </c>
      <c r="U5" s="14">
        <f>辽宁!AU32+辽宁!AU47+辽宁!AU63+辽宁!AU79+辽宁!AU94+辽宁!AF110+辽宁!AX126+辽宁!AX142+辽宁!BA142+辽宁!AX157</f>
        <v>6451253.97439328</v>
      </c>
      <c r="V5" s="14">
        <f>吉林!AU32+吉林!AU47+吉林!AU63+吉林!AU79+吉林!AU94+吉林!AF110+吉林!AX126+吉林!AX142+吉林!BA142+吉林!AX157</f>
        <v>4265073.49873597</v>
      </c>
      <c r="W5" s="14">
        <f>黑龙江!AU32+黑龙江!AU47+黑龙江!AU63+黑龙江!AU79+黑龙江!AU94+黑龙江!AF110+黑龙江!AX126+黑龙江!AX142+黑龙江!BA142+黑龙江!AX157</f>
        <v>5772029.69565001</v>
      </c>
      <c r="X5" s="14">
        <f>上海!AU32+上海!AU47+上海!AU63+上海!AU79+上海!AU94+上海!AF110+上海!AX126+上海!AX142+上海!BA142+上海!AX157</f>
        <v>674999.75440887</v>
      </c>
      <c r="Y5" s="14">
        <f>江苏!AU32+江苏!AU47+江苏!AU63+江苏!AU79+江苏!AU94+江苏!AF110+江苏!AX126+江苏!AX142+江苏!BA142+江苏!AX157</f>
        <v>9035835.78617294</v>
      </c>
      <c r="Z5" s="14">
        <f>浙江!AU32+浙江!AU47+浙江!AU63+浙江!AU79+浙江!AU94+浙江!AF110+浙江!AX126+浙江!AX142+浙江!BA142+浙江!AX157</f>
        <v>3226260.66200546</v>
      </c>
      <c r="AA5" s="14">
        <f>安徽!AU32+安徽!AU47+安徽!AU63+安徽!AU79+安徽!AU94+安徽!AF110+安徽!AX126+安徽!AX142+安徽!BA142+安徽!AX157</f>
        <v>8738047.36610651</v>
      </c>
      <c r="AB5" s="14">
        <f>福建!AU32+福建!AU47+福建!AU63+福建!AU79+福建!AU94+福建!AF110+福建!AX126+福建!AX142+福建!BA142+福建!AX157</f>
        <v>5295873.13192263</v>
      </c>
      <c r="AC5" s="14">
        <f>江西!AU32+江西!AU47+江西!AU63+江西!AU79+江西!AU94+江西!AF110+江西!AX126+江西!AX142+江西!BA142+江西!AX157</f>
        <v>10105295.6675275</v>
      </c>
      <c r="AD5" s="14">
        <f>山东!AU32+山东!AU47+山东!AU63+山东!AU79+山东!AU94+山东!AF110+山东!AX126+山东!AX142+山东!BA142+山东!AX157</f>
        <v>15184112.1069853</v>
      </c>
      <c r="AE5" s="14">
        <f>河南!AU32+河南!AU47+河南!AU63+河南!AU79+河南!AU94+河南!AF110+河南!AX126+河南!AX142+河南!BA142+河南!AX157</f>
        <v>19772050.4633157</v>
      </c>
      <c r="AF5" s="14">
        <f>湖北!AU32+湖北!AU47+湖北!AU63+湖北!AU79+湖北!AU94+湖北!AF110+湖北!AX126+湖北!AX142+湖北!BA142+湖北!AX157</f>
        <v>13123930.7579857</v>
      </c>
      <c r="AG5" s="14">
        <f>湖南!AU32+湖南!AU47+湖南!AU63+湖南!AU79+湖南!AU94+湖南!AF110+湖南!AX126+湖南!AX142+湖南!BA142+湖南!AX157</f>
        <v>19222724.8099198</v>
      </c>
      <c r="AH5" s="14">
        <f>广东!AU32+广东!AU47+广东!AU63+广东!AU79+广东!AU94+广东!AF110+广东!AX126+广东!AX142+广东!BA142+广东!AX157</f>
        <v>13397933.1464959</v>
      </c>
      <c r="AI5" s="14">
        <f>广西!AU32+广西!AU47+广西!AU63+广西!AU79+广西!AU94+广西!AF110+广西!AX126+广西!AX142+广西!BA142+广西!AX157</f>
        <v>12903508.17687</v>
      </c>
      <c r="AJ5" s="14">
        <f>海南!AU32+海南!AU47+海南!AU63+海南!AU79+海南!AU94+海南!AF110+海南!AX126+海南!AX142+海南!BA142+海南!AX157</f>
        <v>2323610.6562923</v>
      </c>
      <c r="AK5" s="14">
        <f>重庆!AU32+重庆!AU47+重庆!AU63+重庆!AU79+重庆!AU94+重庆!AF110+重庆!AX126+重庆!AX142+重庆!BA142+重庆!AX157</f>
        <v>6203147.71837512</v>
      </c>
      <c r="AL5" s="14">
        <f>四川!AU32+四川!AU47+四川!AU63+四川!AU79+四川!AU94+四川!AF110+四川!AX126+四川!AX142+四川!BA142+四川!AX157</f>
        <v>16098194.3650398</v>
      </c>
      <c r="AM5" s="14">
        <f>贵州!AU32+贵州!AU47+贵州!AU63+贵州!AU79+贵州!AU94+贵州!AF110+贵州!AX126+贵州!AX142+贵州!BA142+贵州!AX157</f>
        <v>5988571.42706886</v>
      </c>
      <c r="AN5" s="14">
        <f>云南!AU32+云南!AU47+云南!AU63+云南!AU79+云南!AU94+云南!AF110+云南!AX126+云南!AX142+云南!BA142+云南!AX157</f>
        <v>14842986.3026592</v>
      </c>
      <c r="AO5" s="14">
        <f>西藏!AU32+西藏!AU47+西藏!AU63+西藏!AU79+西藏!AU94+西藏!AF110+西藏!AX126+西藏!AX142+西藏!BA142+西藏!AX157</f>
        <v>249616.73574724</v>
      </c>
      <c r="AP5" s="14">
        <f>陕西!AU32+陕西!AU47+陕西!AU63+陕西!AU79+陕西!AU94+陕西!AF110+陕西!AX126+陕西!AX142+陕西!BA142+陕西!AX157</f>
        <v>3383157.01092844</v>
      </c>
      <c r="AQ5" s="14">
        <f>甘肃!AU32+甘肃!AU47+甘肃!AU63+甘肃!AU79+甘肃!AU94+甘肃!AF110+甘肃!AX126+甘肃!AX142+甘肃!BA142+甘肃!AX157</f>
        <v>2244789.56978759</v>
      </c>
      <c r="AR5" s="14">
        <f>青海!AU32+青海!AU47+青海!AU63+青海!AU79+青海!AU94+青海!AF110+青海!AX126+青海!AX142+青海!BA142+青海!AX157</f>
        <v>512639.537706248</v>
      </c>
      <c r="AS5" s="26">
        <f>宁夏!AU32+宁夏!AU47+宁夏!AU63+宁夏!AU79+宁夏!AU94+宁夏!AF110+宁夏!AX126+宁夏!AX142+宁夏!BA142+宁夏!AX157</f>
        <v>432141.607914066</v>
      </c>
      <c r="AT5" s="14">
        <f>新疆!AU32+新疆!AU47+新疆!AU63+新疆!AU79+新疆!AU94+新疆!AF110+新疆!AX126+新疆!AX142+新疆!BA142+新疆!AX157</f>
        <v>2008753.67671909</v>
      </c>
      <c r="AU5" s="14">
        <f t="shared" si="4"/>
        <v>217642282.82883</v>
      </c>
      <c r="AV5" s="39">
        <f t="shared" si="0"/>
        <v>217.64228282883</v>
      </c>
      <c r="AW5" s="42">
        <f t="shared" si="1"/>
        <v>-0.851288125463253</v>
      </c>
      <c r="AX5" s="42">
        <f t="shared" si="5"/>
        <v>932.5</v>
      </c>
      <c r="AY5" s="42">
        <f t="shared" si="2"/>
        <v>1150.14228282883</v>
      </c>
      <c r="BA5" s="28">
        <f>-AW5</f>
        <v>0.851288125463253</v>
      </c>
    </row>
    <row r="6" spans="1:53">
      <c r="A6" s="4" t="s">
        <v>44</v>
      </c>
      <c r="B6" s="5" t="s">
        <v>40</v>
      </c>
      <c r="C6" s="3">
        <v>70.8</v>
      </c>
      <c r="D6" s="3">
        <v>59.5</v>
      </c>
      <c r="E6" s="3"/>
      <c r="F6" s="3"/>
      <c r="G6"/>
      <c r="H6"/>
      <c r="I6"/>
      <c r="J6"/>
      <c r="K6"/>
      <c r="L6"/>
      <c r="M6"/>
      <c r="N6"/>
      <c r="O6" s="14">
        <v>5</v>
      </c>
      <c r="P6" s="14">
        <f t="shared" si="3"/>
        <v>769638.237958675</v>
      </c>
      <c r="Q6" s="14">
        <f>天津!AU33+天津!AU48+天津!AU64+天津!AU80+天津!AU95+天津!AF111+天津!AX127+天津!AX143+天津!BA143</f>
        <v>1048640.70549886</v>
      </c>
      <c r="R6" s="14">
        <f>河北!AU33+河北!AU48+河北!AU64+河北!AU80+河北!AU95+河北!AF111+河北!AX127+河北!AX143+河北!BA143</f>
        <v>11665629.7445852</v>
      </c>
      <c r="S6" s="14">
        <f>山西!AU33+山西!AU48+山西!AU64+山西!AU80+山西!AU95+山西!AF111+山西!AX127+山西!AX143+山西!BA143</f>
        <v>2735128.64489766</v>
      </c>
      <c r="T6" s="14">
        <f>内蒙!AU33+内蒙!AU48+内蒙!AU64+内蒙!AU80+内蒙!AU95+内蒙!AF111+内蒙!AX127+内蒙!AX143+内蒙!BA143+内蒙!AX158</f>
        <v>3194947.84990437</v>
      </c>
      <c r="U6" s="14">
        <f>辽宁!AU33+辽宁!AU48+辽宁!AU64+辽宁!AU80+辽宁!AU95+辽宁!AF111+辽宁!AX127+辽宁!AX143+辽宁!BA143+辽宁!AX158</f>
        <v>7810652.65981723</v>
      </c>
      <c r="V6" s="14">
        <f>吉林!AU33+吉林!AU48+吉林!AU64+吉林!AU80+吉林!AU95+吉林!AF111+吉林!AX127+吉林!AX143+吉林!BA143+吉林!AX158</f>
        <v>5202934.08460475</v>
      </c>
      <c r="W6" s="14">
        <f>黑龙江!AU33+黑龙江!AU48+黑龙江!AU64+黑龙江!AU80+黑龙江!AU95+黑龙江!AF111+黑龙江!AX127+黑龙江!AX143+黑龙江!BA143+黑龙江!AX158</f>
        <v>5791942.5187542</v>
      </c>
      <c r="X6" s="14">
        <f>上海!AU33+上海!AU48+上海!AU64+上海!AU80+上海!AU95+上海!AF111+上海!AX127+上海!AX143+上海!BA143+上海!AX158</f>
        <v>659999.141622264</v>
      </c>
      <c r="Y6" s="14">
        <f>江苏!AU33+江苏!AU48+江苏!AU64+江苏!AU80+江苏!AU95+江苏!AF111+江苏!AX127+江苏!AX143+江苏!BA143+江苏!AX158</f>
        <v>8872210.40992461</v>
      </c>
      <c r="Z6" s="14">
        <f>浙江!AU33+浙江!AU48+浙江!AU64+浙江!AU80+浙江!AU95+浙江!AF111+浙江!AX127+浙江!AX143+浙江!BA143+浙江!AX158</f>
        <v>3139968.27455495</v>
      </c>
      <c r="AA6" s="14">
        <f>安徽!AU33+安徽!AU48+安徽!AU64+安徽!AU80+安徽!AU95+安徽!AF111+安徽!AX127+安徽!AX143+安徽!BA143+安徽!AX158</f>
        <v>8531629.3223622</v>
      </c>
      <c r="AB6" s="14">
        <f>福建!AU33+福建!AU48+福建!AU64+福建!AU80+福建!AU95+福建!AF111+福建!AX127+福建!AX143+福建!BA143+福建!AX158</f>
        <v>5097768.74708787</v>
      </c>
      <c r="AC6" s="14">
        <f>江西!AU33+江西!AU48+江西!AU64+江西!AU80+江西!AU95+江西!AF111+江西!AX127+江西!AX143+江西!BA143+江西!AX158</f>
        <v>9753913.47362311</v>
      </c>
      <c r="AD6" s="14">
        <f>山东!AU33+山东!AU48+山东!AU64+山东!AU80+山东!AU95+山东!AF111+山东!AX127+山东!AX143+山东!BA143+山东!AX158</f>
        <v>14825174.8239561</v>
      </c>
      <c r="AE6" s="14">
        <f>河南!AU33+河南!AU48+河南!AU64+河南!AU80+河南!AU95+河南!AF111+河南!AX127+河南!AX143+河南!BA143+河南!AX158</f>
        <v>19118881.4168427</v>
      </c>
      <c r="AF6" s="14">
        <f>湖北!AU33+湖北!AU48+湖北!AU64+湖北!AU80+湖北!AU95+湖北!AF111+湖北!AX127+湖北!AX143+湖北!BA143+湖北!AX158</f>
        <v>12652132.5521591</v>
      </c>
      <c r="AG6" s="14">
        <f>湖南!AU33+湖南!AU48+湖南!AU64+湖南!AU80+湖南!AU95+湖南!AF111+湖南!AX127+湖南!AX143+湖南!BA143+湖南!AX158</f>
        <v>18365292.5062057</v>
      </c>
      <c r="AH6" s="14">
        <f>广东!AU33+广东!AU48+广东!AU64+广东!AU80+广东!AU95+广东!AF111+广东!AX127+广东!AX143+广东!BA143+广东!AX158</f>
        <v>12889741.9801161</v>
      </c>
      <c r="AI6" s="14">
        <f>广西!AU33+广西!AU48+广西!AU64+广西!AU80+广西!AU95+广西!AF111+广西!AX127+广西!AX143+广西!BA143+广西!AX158</f>
        <v>11819073.3011614</v>
      </c>
      <c r="AJ6" s="14">
        <f>海南!AU33+海南!AU48+海南!AU64+海南!AU80+海南!AU95+海南!AF111+海南!AX127+海南!AX143+海南!BA143+海南!AX158</f>
        <v>2163566.63627212</v>
      </c>
      <c r="AK6" s="14">
        <f>重庆!AU33+重庆!AU48+重庆!AU64+重庆!AU80+重庆!AU95+重庆!AF111+重庆!AX127+重庆!AX143+重庆!BA143+重庆!AX158</f>
        <v>6357730.31616441</v>
      </c>
      <c r="AL6" s="14">
        <f>四川!AU33+四川!AU48+四川!AU64+四川!AU80+四川!AU95+四川!AF111+四川!AX127+四川!AX143+四川!BA143+四川!AX158</f>
        <v>15822863.5631709</v>
      </c>
      <c r="AM6" s="14">
        <f>贵州!AU33+贵州!AU48+贵州!AU64+贵州!AU80+贵州!AU95+贵州!AF111+贵州!AX127+贵州!AX143+贵州!BA143+贵州!AX158</f>
        <v>5744047.01564633</v>
      </c>
      <c r="AN6" s="14">
        <f>云南!AU33+云南!AU48+云南!AU64+云南!AU80+云南!AU95+云南!AF111+云南!AX127+云南!AX143+云南!BA143+云南!AX158</f>
        <v>14048521.182309</v>
      </c>
      <c r="AO6" s="14">
        <f>西藏!AU33+西藏!AU48+西藏!AU64+西藏!AU80+西藏!AU95+西藏!AF111+西藏!AX127+西藏!AX143+西藏!BA143+西藏!AX158</f>
        <v>248467.369185574</v>
      </c>
      <c r="AP6" s="14">
        <f>陕西!AU33+陕西!AU48+陕西!AU64+陕西!AU80+陕西!AU95+陕西!AF111+陕西!AX127+陕西!AX143+陕西!BA143+陕西!AX158</f>
        <v>4002821.55571797</v>
      </c>
      <c r="AQ6" s="14">
        <f>甘肃!AU33+甘肃!AU48+甘肃!AU64+甘肃!AU80+甘肃!AU95+甘肃!AF111+甘肃!AX127+甘肃!AX143+甘肃!BA143+甘肃!AX158</f>
        <v>2623183.20123614</v>
      </c>
      <c r="AR6" s="14">
        <f>青海!AU33+青海!AU48+青海!AU64+青海!AU80+青海!AU95+青海!AF111+青海!AX127+青海!AX143+青海!BA143+青海!AX158</f>
        <v>509819.547044577</v>
      </c>
      <c r="AS6" s="26">
        <f>宁夏!AU33+宁夏!AU48+宁夏!AU64+宁夏!AU80+宁夏!AU95+宁夏!AF111+宁夏!AX127+宁夏!AX143+宁夏!BA143+宁夏!AX158</f>
        <v>529992.49925513</v>
      </c>
      <c r="AT6" s="14">
        <f>新疆!AU33+新疆!AU48+新疆!AU64+新疆!AU80+新疆!AU95+新疆!AF111+新疆!AX127+新疆!AX143+新疆!BA143+新疆!AX158</f>
        <v>2553012.39598334</v>
      </c>
      <c r="AU6" s="14">
        <f t="shared" si="4"/>
        <v>218549325.677623</v>
      </c>
      <c r="AV6" s="39">
        <f t="shared" si="0"/>
        <v>218.549325677623</v>
      </c>
      <c r="AW6" s="42">
        <f t="shared" si="1"/>
        <v>-0.438077379353185</v>
      </c>
      <c r="AX6" s="42">
        <f t="shared" si="5"/>
        <v>932.5</v>
      </c>
      <c r="AY6" s="42">
        <f t="shared" si="2"/>
        <v>1151.04932567762</v>
      </c>
      <c r="BA6" s="28">
        <f>-AW6</f>
        <v>0.438077379353185</v>
      </c>
    </row>
    <row r="7" spans="1:53">
      <c r="A7" s="4"/>
      <c r="B7" s="5" t="s">
        <v>45</v>
      </c>
      <c r="C7" s="3"/>
      <c r="D7" s="3">
        <v>15.8</v>
      </c>
      <c r="E7" s="3">
        <v>19.6</v>
      </c>
      <c r="F7" s="3">
        <v>93.9145</v>
      </c>
      <c r="G7"/>
      <c r="H7"/>
      <c r="I7"/>
      <c r="J7"/>
      <c r="K7"/>
      <c r="L7"/>
      <c r="M7"/>
      <c r="N7"/>
      <c r="O7" s="14">
        <v>6</v>
      </c>
      <c r="P7" s="14">
        <f t="shared" si="3"/>
        <v>811730.07503029</v>
      </c>
      <c r="Q7" s="14">
        <f>天津!AU34+天津!AU49+天津!AU65+天津!AU81+天津!AU96+天津!AF112+天津!AX128+天津!AX144+天津!BA144</f>
        <v>1124381.52527043</v>
      </c>
      <c r="R7" s="14">
        <f>河北!AU34+河北!AU49+河北!AU65+河北!AU81+河北!AU96+河北!AF112+河北!AX128+河北!AX144+河北!BA144</f>
        <v>12541827.3422625</v>
      </c>
      <c r="S7" s="14">
        <f>山西!AU34+山西!AU49+山西!AU65+山西!AU81+山西!AU96+山西!AF112+山西!AX128+山西!AX144+山西!BA144</f>
        <v>2846747.97855961</v>
      </c>
      <c r="T7" s="14">
        <f>内蒙!AU34+内蒙!AU49+内蒙!AU65+内蒙!AU81+内蒙!AU96+内蒙!AF112+内蒙!AX128+内蒙!AX144+内蒙!BA144+内蒙!AX159</f>
        <v>3340083.13637408</v>
      </c>
      <c r="U7" s="14">
        <f>辽宁!AU34+辽宁!AU49+辽宁!AU65+辽宁!AU81+辽宁!AU96+辽宁!AF112+辽宁!AX128+辽宁!AX144+辽宁!BA144+辽宁!AX159</f>
        <v>8175740.43125211</v>
      </c>
      <c r="V7" s="14">
        <f>吉林!AU34+吉林!AU49+吉林!AU65+吉林!AU81+吉林!AU96+吉林!AF112+吉林!AX128+吉林!AX144+吉林!BA144+吉林!AX159</f>
        <v>5388478.57620555</v>
      </c>
      <c r="W7" s="14">
        <f>黑龙江!AU34+黑龙江!AU49+黑龙江!AU65+黑龙江!AU81+黑龙江!AU96+黑龙江!AF112+黑龙江!AX128+黑龙江!AX144+黑龙江!BA144+黑龙江!AX159</f>
        <v>7287591.72491492</v>
      </c>
      <c r="X7" s="14">
        <f>上海!AU34+上海!AU49+上海!AU65+上海!AU81+上海!AU96+上海!AF112+上海!AX128+上海!AX144+上海!BA144+上海!AX159</f>
        <v>700793.320910562</v>
      </c>
      <c r="Y7" s="14">
        <f>江苏!AU34+江苏!AU49+江苏!AU65+江苏!AU81+江苏!AU96+江苏!AF112+江苏!AX128+江苏!AX144+江苏!BA144+江苏!AX159</f>
        <v>9361688.48290158</v>
      </c>
      <c r="Z7" s="14">
        <f>浙江!AU34+浙江!AU49+浙江!AU65+浙江!AU81+浙江!AU96+浙江!AF112+浙江!AX128+浙江!AX144+浙江!BA144+浙江!AX159</f>
        <v>3522246.61499264</v>
      </c>
      <c r="AA7" s="14">
        <f>安徽!AU34+安徽!AU49+安徽!AU65+安徽!AU81+安徽!AU96+安徽!AF112+安徽!AX128+安徽!AX144+安徽!BA144+安徽!AX159</f>
        <v>9507319.08880855</v>
      </c>
      <c r="AB7" s="14">
        <f>福建!AU34+福建!AU49+福建!AU65+福建!AU81+福建!AU96+福建!AF112+福建!AX128+福建!AX144+福建!BA144+福建!AX159</f>
        <v>5780697.58464937</v>
      </c>
      <c r="AC7" s="14">
        <f>江西!AU34+江西!AU49+江西!AU65+江西!AU81+江西!AU96+江西!AF112+江西!AX128+江西!AX144+江西!BA144+江西!AX159</f>
        <v>11095509.0829072</v>
      </c>
      <c r="AD7" s="14">
        <f>山东!AU34+山东!AU49+山东!AU65+山东!AU81+山东!AU96+山东!AF112+山东!AX128+山东!AX144+山东!BA144+山东!AX159</f>
        <v>16841053.9041863</v>
      </c>
      <c r="AE7" s="14">
        <f>河南!AU34+河南!AU49+河南!AU65+河南!AU81+河南!AU96+河南!AF112+河南!AX128+河南!AX144+河南!BA144+河南!AX159</f>
        <v>21749095.6753027</v>
      </c>
      <c r="AF7" s="14">
        <f>湖北!AU34+湖北!AU49+湖北!AU65+湖北!AU81+湖北!AU96+湖北!AF112+湖北!AX128+湖北!AX144+湖北!BA144+湖北!AX159</f>
        <v>14320146.9205227</v>
      </c>
      <c r="AG7" s="14">
        <f>湖南!AU34+湖南!AU49+湖南!AU65+湖南!AU81+湖南!AU96+湖南!AF112+湖南!AX128+湖南!AX144+湖南!BA144+湖南!AX159</f>
        <v>21314000.4318219</v>
      </c>
      <c r="AH7" s="14">
        <f>广东!AU34+广东!AU49+广东!AU65+广东!AU81+广东!AU96+广东!AF112+广东!AX128+广东!AX144+广东!BA144+广东!AX159</f>
        <v>14682745.2088241</v>
      </c>
      <c r="AI7" s="14">
        <f>广西!AU34+广西!AU49+广西!AU65+广西!AU81+广西!AU96+广西!AF112+广西!AX128+广西!AX144+广西!BA144+广西!AX159</f>
        <v>13918039.0291298</v>
      </c>
      <c r="AJ7" s="14">
        <f>海南!AU34+海南!AU49+海南!AU65+海南!AU81+海南!AU96+海南!AF112+海南!AX128+海南!AX144+海南!BA144+海南!AX159</f>
        <v>2464704.83980968</v>
      </c>
      <c r="AK7" s="14">
        <f>重庆!AU34+重庆!AU49+重庆!AU65+重庆!AU81+重庆!AU96+重庆!AF112+重庆!AX128+重庆!AX144+重庆!BA144+重庆!AX159</f>
        <v>6645982.08277147</v>
      </c>
      <c r="AL7" s="14">
        <f>四川!AU34+四川!AU49+四川!AU65+四川!AU81+四川!AU96+四川!AF112+四川!AX128+四川!AX144+四川!BA144+四川!AX159</f>
        <v>16480747.1215887</v>
      </c>
      <c r="AM7" s="14">
        <f>贵州!AU34+贵州!AU49+贵州!AU65+贵州!AU81+贵州!AU96+贵州!AF112+贵州!AX128+贵州!AX144+贵州!BA144+贵州!AX159</f>
        <v>6098143.35752587</v>
      </c>
      <c r="AN7" s="14">
        <f>云南!AU34+云南!AU49+云南!AU65+云南!AU81+云南!AU96+云南!AF112+云南!AX128+云南!AX144+云南!BA144+云南!AX159</f>
        <v>14852163.4221455</v>
      </c>
      <c r="AO7" s="14">
        <f>西藏!AU34+西藏!AU49+西藏!AU65+西藏!AU81+西藏!AU96+西藏!AF112+西藏!AX128+西藏!AX144+西藏!BA144+西藏!AX159</f>
        <v>252165.3477692</v>
      </c>
      <c r="AP7" s="14">
        <f>陕西!AU34+陕西!AU49+陕西!AU65+陕西!AU81+陕西!AU96+陕西!AF112+陕西!AX128+陕西!AX144+陕西!BA144+陕西!AX159</f>
        <v>4152215.18915594</v>
      </c>
      <c r="AQ7" s="14">
        <f>甘肃!AU34+甘肃!AU49+甘肃!AU65+甘肃!AU81+甘肃!AU96+甘肃!AF112+甘肃!AX128+甘肃!AX144+甘肃!BA144+甘肃!AX159</f>
        <v>2831771.30023742</v>
      </c>
      <c r="AR7" s="14">
        <f>青海!AU34+青海!AU49+青海!AU65+青海!AU81+青海!AU96+青海!AF112+青海!AX128+青海!AX144+青海!BA144+青海!AX159</f>
        <v>517980.797955962</v>
      </c>
      <c r="AS7" s="26">
        <f>宁夏!AU34+宁夏!AU49+宁夏!AU65+宁夏!AU81+宁夏!AU96+宁夏!AF112+宁夏!AX128+宁夏!AX144+宁夏!BA144+宁夏!AX159</f>
        <v>556287.694733764</v>
      </c>
      <c r="AT7" s="14">
        <f>新疆!AU34+新疆!AU49+新疆!AU65+新疆!AU81+新疆!AU96+新疆!AF112+新疆!AX128+新疆!AX144+新疆!BA144+新疆!AX159</f>
        <v>2638945.27950106</v>
      </c>
      <c r="AU7" s="14">
        <f t="shared" si="4"/>
        <v>241801022.568021</v>
      </c>
      <c r="AV7" s="39">
        <f t="shared" si="0"/>
        <v>241.801022568021</v>
      </c>
      <c r="AW7" s="42">
        <f t="shared" si="1"/>
        <v>10.154422228792</v>
      </c>
      <c r="AX7" s="42">
        <f t="shared" si="5"/>
        <v>932.5</v>
      </c>
      <c r="AY7" s="42">
        <f t="shared" si="2"/>
        <v>1174.30102256802</v>
      </c>
      <c r="BA7" s="28">
        <f>AW7</f>
        <v>10.154422228792</v>
      </c>
    </row>
    <row r="8" spans="1:53">
      <c r="A8" s="4"/>
      <c r="B8" s="5" t="s">
        <v>46</v>
      </c>
      <c r="C8" s="3"/>
      <c r="D8" s="3">
        <v>43.7</v>
      </c>
      <c r="E8" s="3">
        <v>62.4</v>
      </c>
      <c r="F8" s="3">
        <v>91.104</v>
      </c>
      <c r="G8"/>
      <c r="H8"/>
      <c r="I8"/>
      <c r="J8"/>
      <c r="K8"/>
      <c r="L8"/>
      <c r="M8"/>
      <c r="N8"/>
      <c r="O8" s="14">
        <v>7</v>
      </c>
      <c r="P8" s="14">
        <f t="shared" si="3"/>
        <v>879563.721015316</v>
      </c>
      <c r="Q8" s="14">
        <f>天津!AU35+天津!AU50+天津!AU66+天津!AU82+天津!AU97+天津!AF113+天津!AX129+天津!AX145+天津!BA145</f>
        <v>1286649.85694407</v>
      </c>
      <c r="R8" s="14">
        <f>河北!AU35+河北!AU50+河北!AU66+河北!AU82+河北!AU97+河北!AF113+河北!AX129+河北!AX145+河北!BA145</f>
        <v>14028914.3302333</v>
      </c>
      <c r="S8" s="14">
        <f>山西!AU35+山西!AU50+山西!AU66+山西!AU82+山西!AU97+山西!AF113+山西!AX129+山西!AX145+山西!BA145</f>
        <v>3029581.37303234</v>
      </c>
      <c r="T8" s="14">
        <f>内蒙!AU35+内蒙!AU50+内蒙!AU66+内蒙!AU82+内蒙!AU97+内蒙!AF113+内蒙!AX129+内蒙!AX145+内蒙!BA145+内蒙!AX160</f>
        <v>3601064.44452249</v>
      </c>
      <c r="U8" s="14">
        <f>辽宁!AU35+辽宁!AU50+辽宁!AU66+辽宁!AU82+辽宁!AU97+辽宁!AF113+辽宁!AX129+辽宁!AX145+辽宁!BA145+辽宁!AX160</f>
        <v>8741595.95837332</v>
      </c>
      <c r="V8" s="14">
        <f>吉林!AU35+吉林!AU50+吉林!AU66+吉林!AU82+吉林!AU97+吉林!AF113+吉林!AX129+吉林!AX145+吉林!BA145+吉林!AX160</f>
        <v>5730221.54458008</v>
      </c>
      <c r="W8" s="14">
        <f>黑龙江!AU35+黑龙江!AU50+黑龙江!AU66+黑龙江!AU82+黑龙江!AU97+黑龙江!AF113+黑龙江!AX129+黑龙江!AX145+黑龙江!BA145+黑龙江!AX160</f>
        <v>7652386.24279333</v>
      </c>
      <c r="X8" s="14">
        <f>上海!AU35+上海!AU50+上海!AU66+上海!AU82+上海!AU97+上海!AF113+上海!AX129+上海!AX145+上海!BA145+上海!AX160</f>
        <v>782270.245321771</v>
      </c>
      <c r="Y8" s="14">
        <f>江苏!AU35+江苏!AU50+江苏!AU66+江苏!AU82+江苏!AU97+江苏!AF113+江苏!AX129+江苏!AX145+江苏!BA145+江苏!AX160</f>
        <v>10612259.0303796</v>
      </c>
      <c r="Z8" s="14">
        <f>浙江!AU35+浙江!AU50+浙江!AU66+浙江!AU82+浙江!AU97+浙江!AF113+浙江!AX129+浙江!AX145+浙江!BA145+浙江!AX160</f>
        <v>3672214.17016622</v>
      </c>
      <c r="AA8" s="14">
        <f>安徽!AU35+安徽!AU50+安徽!AU66+安徽!AU82+安徽!AU97+安徽!AF113+安徽!AX129+安徽!AX145+安徽!BA145+安徽!AX160</f>
        <v>10226365.8376888</v>
      </c>
      <c r="AB8" s="14">
        <f>福建!AU35+福建!AU50+福建!AU66+福建!AU82+福建!AU97+福建!AF113+福建!AX129+福建!AX145+福建!BA145+福建!AX160</f>
        <v>5912671.80872568</v>
      </c>
      <c r="AC8" s="14">
        <f>江西!AU35+江西!AU50+江西!AU66+江西!AU82+江西!AU97+江西!AF113+江西!AX129+江西!AX145+江西!BA145+江西!AX160</f>
        <v>11483913.0223049</v>
      </c>
      <c r="AD8" s="14">
        <f>山东!AU35+山东!AU50+山东!AU66+山东!AU82+山东!AU97+山东!AF113+山东!AX129+山东!AX145+山东!BA145+山东!AX160</f>
        <v>19195889.4428566</v>
      </c>
      <c r="AE8" s="14">
        <f>河南!AU35+河南!AU50+河南!AU66+河南!AU82+河南!AU97+河南!AF113+河南!AX129+河南!AX145+河南!BA145+河南!AX160</f>
        <v>24813692.1418011</v>
      </c>
      <c r="AF8" s="14">
        <f>湖北!AU35+湖北!AU50+湖北!AU66+湖北!AU82+湖北!AU97+湖北!AF113+湖北!AX129+湖北!AX145+湖北!BA145+湖北!AX160</f>
        <v>15915043.9553308</v>
      </c>
      <c r="AG8" s="14">
        <f>湖南!AU35+湖南!AU50+湖南!AU66+湖南!AU82+湖南!AU97+湖南!AF113+湖南!AX129+湖南!AX145+湖南!BA145+湖南!AX160</f>
        <v>22775929.6142312</v>
      </c>
      <c r="AH8" s="14">
        <f>广东!AU35+广东!AU50+广东!AU66+广东!AU82+广东!AU97+广东!AF113+广东!AX129+广东!AX145+广东!BA145+广东!AX160</f>
        <v>14909804.5982168</v>
      </c>
      <c r="AI8" s="14">
        <f>广西!AU35+广西!AU50+广西!AU66+广西!AU82+广西!AU97+广西!AF113+广西!AX129+广西!AX145+广西!BA145+广西!AX160</f>
        <v>14398856.3543762</v>
      </c>
      <c r="AJ8" s="14">
        <f>海南!AU35+海南!AU50+海南!AU66+海南!AU82+海南!AU97+海南!AF113+海南!AX129+海南!AX145+海南!BA145+海南!AX160</f>
        <v>2489916.52994101</v>
      </c>
      <c r="AK8" s="14">
        <f>重庆!AU35+重庆!AU50+重庆!AU66+重庆!AU82+重庆!AU97+重庆!AF113+重庆!AX129+重庆!AX145+重庆!BA145+重庆!AX160</f>
        <v>7057746.77650357</v>
      </c>
      <c r="AL8" s="14">
        <f>四川!AU35+四川!AU50+四川!AU66+四川!AU82+四川!AU97+四川!AF113+四川!AX129+四川!AX145+四川!BA145+四川!AX160</f>
        <v>21844031.526623</v>
      </c>
      <c r="AM8" s="14">
        <f>贵州!AU35+贵州!AU50+贵州!AU66+贵州!AU82+贵州!AU97+贵州!AF113+贵州!AX129+贵州!AX145+贵州!BA145+贵州!AX160</f>
        <v>7945424.77052261</v>
      </c>
      <c r="AN8" s="14">
        <f>云南!AU35+云南!AU50+云南!AU66+云南!AU82+云南!AU97+云南!AF113+云南!AX129+云南!AX145+云南!BA145+云南!AX160</f>
        <v>15522718.203815</v>
      </c>
      <c r="AO8" s="14">
        <f>西藏!AU35+西藏!AU50+西藏!AU66+西藏!AU82+西藏!AU97+西藏!AF113+西藏!AX129+西藏!AX145+西藏!BA145+西藏!AX160</f>
        <v>262682.697714875</v>
      </c>
      <c r="AP8" s="14">
        <f>陕西!AU35+陕西!AU50+陕西!AU66+陕西!AU82+陕西!AU97+陕西!AF113+陕西!AX129+陕西!AX145+陕西!BA145+陕西!AX160</f>
        <v>4417418.8864735</v>
      </c>
      <c r="AQ8" s="14">
        <f>甘肃!AU35+甘肃!AU50+甘肃!AU66+甘肃!AU82+甘肃!AU97+甘肃!AF113+甘肃!AX129+甘肃!AX145+甘肃!BA145+甘肃!AX160</f>
        <v>3003553.52577795</v>
      </c>
      <c r="AR8" s="14">
        <f>青海!AU35+青海!AU50+青海!AU66+青海!AU82+青海!AU97+青海!AF113+青海!AX129+青海!AX145+青海!BA145+青海!AX160</f>
        <v>536097.432699907</v>
      </c>
      <c r="AS8" s="26">
        <f>宁夏!AU35+宁夏!AU50+宁夏!AU66+宁夏!AU82+宁夏!AU97+宁夏!AF113+宁夏!AX129+宁夏!AX145+宁夏!BA145+宁夏!AX160</f>
        <v>602905.908489039</v>
      </c>
      <c r="AT8" s="14">
        <f>新疆!AU35+新疆!AU50+新疆!AU66+新疆!AU82+新疆!AU97+新疆!AF113+新疆!AX129+新疆!AX145+新疆!BA145+新疆!AX160</f>
        <v>2867823.97993922</v>
      </c>
      <c r="AU8" s="14">
        <f t="shared" si="4"/>
        <v>266199207.931394</v>
      </c>
      <c r="AV8" s="39">
        <f t="shared" si="0"/>
        <v>266.199207931394</v>
      </c>
      <c r="AW8" s="42">
        <f t="shared" si="1"/>
        <v>21.269213984386</v>
      </c>
      <c r="AX8" s="42">
        <f t="shared" si="5"/>
        <v>932.5</v>
      </c>
      <c r="AY8" s="42">
        <f t="shared" si="2"/>
        <v>1198.69920793139</v>
      </c>
      <c r="BA8" s="28">
        <f>AW8</f>
        <v>21.269213984386</v>
      </c>
    </row>
    <row r="9" spans="1:53">
      <c r="A9" s="4" t="s">
        <v>47</v>
      </c>
      <c r="B9" s="5"/>
      <c r="C9" s="3">
        <v>314.4</v>
      </c>
      <c r="D9" s="3">
        <v>189.2</v>
      </c>
      <c r="E9" s="3">
        <v>291.21</v>
      </c>
      <c r="F9" s="3">
        <v>134.758</v>
      </c>
      <c r="G9"/>
      <c r="H9"/>
      <c r="I9"/>
      <c r="J9"/>
      <c r="K9"/>
      <c r="L9"/>
      <c r="M9"/>
      <c r="N9"/>
      <c r="O9" s="14">
        <v>8</v>
      </c>
      <c r="P9" s="14">
        <f t="shared" si="3"/>
        <v>903985.283135692</v>
      </c>
      <c r="Q9" s="14">
        <f>天津!AU36+天津!AU51+天津!AU67+天津!AU83+天津!AU98+天津!AF114+天津!AX130+天津!AX146+天津!BA146</f>
        <v>1313235.59385437</v>
      </c>
      <c r="R9" s="14">
        <f>河北!AU36+河北!AU51+河北!AU67+河北!AU83+河北!AU98+河北!AF114+河北!AX130+河北!AX146+河北!BA146</f>
        <v>15479289.0124003</v>
      </c>
      <c r="S9" s="14">
        <f>山西!AU36+山西!AU51+山西!AU67+山西!AU83+山西!AU98+山西!AF114+山西!AX130+山西!AX146+山西!BA146</f>
        <v>3146617.73979778</v>
      </c>
      <c r="T9" s="14">
        <f>内蒙!AU36+内蒙!AU51+内蒙!AU67+内蒙!AU83+内蒙!AU98+内蒙!AF114+内蒙!AX130+内蒙!AX146+内蒙!BA146+内蒙!AX161</f>
        <v>3810709.52145344</v>
      </c>
      <c r="U9" s="14">
        <f>辽宁!AU36+辽宁!AU51+辽宁!AU67+辽宁!AU83+辽宁!AU98+辽宁!AF114+辽宁!AX130+辽宁!AX146+辽宁!BA146+辽宁!AX161</f>
        <v>9424041.75509781</v>
      </c>
      <c r="V9" s="14">
        <f>吉林!AU36+吉林!AU51+吉林!AU67+吉林!AU83+吉林!AU98+吉林!AF114+吉林!AX130+吉林!AX146+吉林!BA146+吉林!AX161</f>
        <v>6220005.25604955</v>
      </c>
      <c r="W9" s="14">
        <f>黑龙江!AU36+黑龙江!AU51+黑龙江!AU67+黑龙江!AU83+黑龙江!AU98+黑龙江!AF114+黑龙江!AX130+黑龙江!AX146+黑龙江!BA146+黑龙江!AX161</f>
        <v>8212984.92383833</v>
      </c>
      <c r="X9" s="14">
        <f>上海!AU36+上海!AU51+上海!AU67+上海!AU83+上海!AU98+上海!AF114+上海!AX130+上海!AX146+上海!BA146+上海!AX161</f>
        <v>845900.583025209</v>
      </c>
      <c r="Y9" s="14">
        <f>江苏!AU36+江苏!AU51+江苏!AU67+江苏!AU83+江苏!AU98+江苏!AF114+江苏!AX130+江苏!AX146+江苏!BA146+江苏!AX161</f>
        <v>11293385.6201063</v>
      </c>
      <c r="Z9" s="14">
        <f>浙江!AU36+浙江!AU51+浙江!AU67+浙江!AU83+浙江!AU98+浙江!AF114+浙江!AX130+浙江!AX146+浙江!BA146+浙江!AX161</f>
        <v>3956576.12831647</v>
      </c>
      <c r="AA9" s="14">
        <f>安徽!AU36+安徽!AU51+安徽!AU67+安徽!AU83+安徽!AU98+安徽!AF114+安徽!AX130+安徽!AX146+安徽!BA146+安徽!AX161</f>
        <v>10851900.8417446</v>
      </c>
      <c r="AB9" s="14">
        <f>福建!AU36+福建!AU51+福建!AU67+福建!AU83+福建!AU98+福建!AF114+福建!AX130+福建!AX146+福建!BA146+福建!AX161</f>
        <v>6227237.12115331</v>
      </c>
      <c r="AC9" s="14">
        <f>江西!AU36+江西!AU51+江西!AU67+江西!AU83+江西!AU98+江西!AF114+江西!AX130+江西!AX146+江西!BA146+江西!AX161</f>
        <v>12292765.4816236</v>
      </c>
      <c r="AD9" s="14">
        <f>山东!AU36+山东!AU51+山东!AU67+山东!AU83+山东!AU98+山东!AF114+山东!AX130+山东!AX146+山东!BA146+山东!AX161</f>
        <v>20504446.990004</v>
      </c>
      <c r="AE9" s="14">
        <f>河南!AU36+河南!AU51+河南!AU67+河南!AU83+河南!AU98+河南!AF114+河南!AX130+河南!AX146+河南!BA146+河南!AX161</f>
        <v>25824256.3531791</v>
      </c>
      <c r="AF9" s="14">
        <f>湖北!AU36+湖北!AU51+湖北!AU67+湖北!AU83+湖北!AU98+湖北!AF114+湖北!AX130+湖北!AX146+湖北!BA146+湖北!AX161</f>
        <v>17045035.2374013</v>
      </c>
      <c r="AG9" s="14">
        <f>湖南!AU36+湖南!AU51+湖南!AU67+湖南!AU83+湖南!AU98+湖南!AF114+湖南!AX130+湖南!AX146+湖南!BA146+湖南!AX161</f>
        <v>24917565.4206504</v>
      </c>
      <c r="AH9" s="14">
        <f>广东!AU36+广东!AU51+广东!AU67+广东!AU83+广东!AU98+广东!AF114+广东!AX130+广东!AX146+广东!BA146+广东!AX161</f>
        <v>15494244.6674932</v>
      </c>
      <c r="AI9" s="14">
        <f>广西!AU36+广西!AU51+广西!AU67+广西!AU83+广西!AU98+广西!AF114+广西!AX130+广西!AX146+广西!BA146+广西!AX161</f>
        <v>14962663.0923946</v>
      </c>
      <c r="AJ9" s="14">
        <f>海南!AU36+海南!AU51+海南!AU67+海南!AU83+海南!AU98+海南!AF114+海南!AX130+海南!AX146+海南!BA146+海南!AX161</f>
        <v>2488589.83297234</v>
      </c>
      <c r="AK9" s="14">
        <f>重庆!AU36+重庆!AU51+重庆!AU67+重庆!AU83+重庆!AU98+重庆!AF114+重庆!AX130+重庆!AX146+重庆!BA146+重庆!AX161</f>
        <v>7614274.43522356</v>
      </c>
      <c r="AL9" s="14">
        <f>四川!AU36+四川!AU51+四川!AU67+四川!AU83+四川!AU98+四川!AF114+四川!AX130+四川!AX146+四川!BA146+四川!AX161</f>
        <v>22990620.7392846</v>
      </c>
      <c r="AM9" s="14">
        <f>贵州!AU36+贵州!AU51+贵州!AU67+贵州!AU83+贵州!AU98+贵州!AF114+贵州!AX130+贵州!AX146+贵州!BA146+贵州!AX161</f>
        <v>8438672.6697177</v>
      </c>
      <c r="AN9" s="14">
        <f>云南!AU36+云南!AU51+云南!AU67+云南!AU83+云南!AU98+云南!AF114+云南!AX130+云南!AX146+云南!BA146+云南!AX161</f>
        <v>16177418.8529546</v>
      </c>
      <c r="AO9" s="14">
        <f>西藏!AU36+西藏!AU51+西藏!AU67+西藏!AU83+西藏!AU98+西藏!AF114+西藏!AX130+西藏!AX146+西藏!BA146+西藏!AX161</f>
        <v>270953.431118672</v>
      </c>
      <c r="AP9" s="14">
        <f>陕西!AU36+陕西!AU51+陕西!AU67+陕西!AU83+陕西!AU98+陕西!AF114+陕西!AX130+陕西!AX146+陕西!BA146+陕西!AX161</f>
        <v>4604850.93922189</v>
      </c>
      <c r="AQ9" s="14">
        <f>甘肃!AU36+甘肃!AU51+甘肃!AU67+甘肃!AU83+甘肃!AU98+甘肃!AF114+甘肃!AX130+甘肃!AX146+甘肃!BA146+甘肃!AX161</f>
        <v>3128298.2332663</v>
      </c>
      <c r="AR9" s="14">
        <f>青海!AU36+青海!AU51+青海!AU67+青海!AU83+青海!AU98+青海!AF114+青海!AX130+青海!AX146+青海!BA146+青海!AX161</f>
        <v>560237.634054265</v>
      </c>
      <c r="AS9" s="26">
        <f>宁夏!AU36+宁夏!AU51+宁夏!AU67+宁夏!AU83+宁夏!AU98+宁夏!AF114+宁夏!AX130+宁夏!AX146+宁夏!BA146+宁夏!AX161</f>
        <v>626566.278382216</v>
      </c>
      <c r="AT9" s="14">
        <f>新疆!AU36+新疆!AU51+新疆!AU67+新疆!AU83+新疆!AU98+新疆!AF114+新疆!AX130+新疆!AX146+新疆!BA146+新疆!AX161</f>
        <v>3019073.70701189</v>
      </c>
      <c r="AU9" s="14">
        <f t="shared" si="4"/>
        <v>282646403.375927</v>
      </c>
      <c r="AV9" s="40">
        <f t="shared" si="0"/>
        <v>282.646403375927</v>
      </c>
      <c r="AW9" s="42">
        <f t="shared" si="1"/>
        <v>28.7618676226351</v>
      </c>
      <c r="AX9" s="42">
        <f t="shared" si="5"/>
        <v>932.5</v>
      </c>
      <c r="AY9" s="43">
        <f t="shared" si="2"/>
        <v>1215.14640337593</v>
      </c>
      <c r="BA9" s="28">
        <f>AW9</f>
        <v>28.7618676226351</v>
      </c>
    </row>
    <row r="10" spans="1:53">
      <c r="A10" s="4" t="s">
        <v>48</v>
      </c>
      <c r="B10" s="5"/>
      <c r="C10" s="3">
        <v>0</v>
      </c>
      <c r="D10" s="3">
        <v>0.2</v>
      </c>
      <c r="E10" s="3">
        <v>0.2</v>
      </c>
      <c r="F10" s="3">
        <v>625.464</v>
      </c>
      <c r="G10"/>
      <c r="H10"/>
      <c r="I10"/>
      <c r="J10"/>
      <c r="K10"/>
      <c r="L10"/>
      <c r="M10"/>
      <c r="N10"/>
      <c r="O10" s="14">
        <v>9</v>
      </c>
      <c r="P10" s="14">
        <f t="shared" si="3"/>
        <v>891707.184162401</v>
      </c>
      <c r="Q10" s="14">
        <f>天津!AU37+天津!AU52+天津!AU68+天津!AU84+天津!AU99+天津!AF115+天津!AX131+天津!AX147+天津!BA147</f>
        <v>1268982.14104288</v>
      </c>
      <c r="R10" s="14">
        <f>河北!AU37+河北!AU52+河北!AU68+河北!AU84+河北!AU99+河北!AF115+河北!AX131+河北!AX147+河北!BA147</f>
        <v>14415356.610552</v>
      </c>
      <c r="S10" s="14">
        <f>山西!AU37+山西!AU52+山西!AU68+山西!AU84+山西!AU99+山西!AF115+山西!AX131+山西!AX147+山西!BA147</f>
        <v>2657862.52669293</v>
      </c>
      <c r="T10" s="14">
        <f>内蒙!AU37+内蒙!AU52+内蒙!AU68+内蒙!AU84+内蒙!AU99+内蒙!AF115+内蒙!AX131+内蒙!AX147+内蒙!BA147+内蒙!AX162</f>
        <v>3035002.91219761</v>
      </c>
      <c r="U10" s="14">
        <f>辽宁!AU37+辽宁!AU52+辽宁!AU68+辽宁!AU84+辽宁!AU99+辽宁!AF115+辽宁!AX131+辽宁!AX147+辽宁!BA147+辽宁!AX162</f>
        <v>9068212.41210634</v>
      </c>
      <c r="V10" s="14">
        <f>吉林!AU37+吉林!AU52+吉林!AU68+吉林!AU84+吉林!AU99+吉林!AF115+吉林!AX131+吉林!AX147+吉林!BA147+吉林!AX162</f>
        <v>5871854.19732815</v>
      </c>
      <c r="W10" s="14">
        <f>黑龙江!AU37+黑龙江!AU52+黑龙江!AU68+黑龙江!AU84+黑龙江!AU99+黑龙江!AF115+黑龙江!AX131+黑龙江!AX147+黑龙江!BA147+黑龙江!AX162</f>
        <v>6605553.28846107</v>
      </c>
      <c r="X10" s="14">
        <f>上海!AU37+上海!AU52+上海!AU68+上海!AU84+上海!AU99+上海!AF115+上海!AX131+上海!AX147+上海!BA147+上海!AX162</f>
        <v>824567.487349626</v>
      </c>
      <c r="Y10" s="14">
        <f>江苏!AU37+江苏!AU52+江苏!AU68+江苏!AU84+江苏!AU99+江苏!AF115+江苏!AX131+江苏!AX147+江苏!BA147+江苏!AX162</f>
        <v>11023455.9871701</v>
      </c>
      <c r="Z10" s="14">
        <f>浙江!AU37+浙江!AU52+浙江!AU68+浙江!AU84+浙江!AU99+浙江!AF115+浙江!AX131+浙江!AX147+浙江!BA147+浙江!AX162</f>
        <v>3689091.77036835</v>
      </c>
      <c r="AA10" s="14">
        <f>安徽!AU37+安徽!AU52+安徽!AU68+安徽!AU84+安徽!AU99+安徽!AF115+安徽!AX131+安徽!AX147+安徽!BA147+安徽!AX162</f>
        <v>9949121.77288475</v>
      </c>
      <c r="AB10" s="14">
        <f>福建!AU37+福建!AU52+福建!AU68+福建!AU84+福建!AU99+福建!AF115+福建!AX131+福建!AX147+福建!BA147+福建!AX162</f>
        <v>5804421.87049546</v>
      </c>
      <c r="AC10" s="14">
        <f>江西!AU37+江西!AU52+江西!AU68+江西!AU84+江西!AU99+江西!AF115+江西!AX131+江西!AX147+江西!BA147+江西!AX162</f>
        <v>11219898.4307976</v>
      </c>
      <c r="AD10" s="14">
        <f>山东!AU37+山东!AU52+山东!AU68+山东!AU84+山东!AU99+山东!AF115+山东!AX131+山东!AX147+山东!BA147+山东!AX162</f>
        <v>18776012.6097624</v>
      </c>
      <c r="AE10" s="14">
        <f>河南!AU37+河南!AU52+河南!AU68+河南!AU84+河南!AU99+河南!AF115+河南!AX131+河南!AX147+河南!BA147+河南!AX162</f>
        <v>23859736.1497952</v>
      </c>
      <c r="AF10" s="14">
        <f>湖北!AU37+湖北!AU52+湖北!AU68+湖北!AU84+湖北!AU99+湖北!AF115+湖北!AX131+湖北!AX147+湖北!BA147+湖北!AX162</f>
        <v>15902081.7274876</v>
      </c>
      <c r="AG10" s="14">
        <f>湖南!AU37+湖南!AU52+湖南!AU68+湖南!AU84+湖南!AU99+湖南!AF115+湖南!AX131+湖南!AX147+湖南!BA147+湖南!AX162</f>
        <v>22469418.2145477</v>
      </c>
      <c r="AH10" s="14">
        <f>广东!AU37+广东!AU52+广东!AU68+广东!AU84+广东!AU99+广东!AF115+广东!AX131+广东!AX147+广东!BA147+广东!AX162</f>
        <v>15184434.0274988</v>
      </c>
      <c r="AI10" s="14">
        <f>广西!AU37+广西!AU52+广西!AU68+广西!AU84+广西!AU99+广西!AF115+广西!AX131+广西!AX147+广西!BA147+广西!AX162</f>
        <v>14135053.247262</v>
      </c>
      <c r="AJ10" s="14">
        <f>海南!AU37+海南!AU52+海南!AU68+海南!AU84+海南!AU99+海南!AF115+海南!AX131+海南!AX147+海南!BA147+海南!AX162</f>
        <v>2495167.3753487</v>
      </c>
      <c r="AK10" s="14">
        <f>重庆!AU37+重庆!AU52+重庆!AU68+重庆!AU84+重庆!AU99+重庆!AF115+重庆!AX131+重庆!AX147+重庆!BA147+重庆!AX162</f>
        <v>7423807.76790862</v>
      </c>
      <c r="AL10" s="14">
        <f>四川!AU37+四川!AU52+四川!AU68+四川!AU84+四川!AU99+四川!AF115+四川!AX131+四川!AX147+四川!BA147+四川!AX162</f>
        <v>18933834.0219939</v>
      </c>
      <c r="AM10" s="14">
        <f>贵州!AU37+贵州!AU52+贵州!AU68+贵州!AU84+贵州!AU99+贵州!AF115+贵州!AX131+贵州!AX147+贵州!BA147+贵州!AX162</f>
        <v>6683380.76831946</v>
      </c>
      <c r="AN10" s="14">
        <f>云南!AU37+云南!AU52+云南!AU68+云南!AU84+云南!AU99+云南!AF115+云南!AX131+云南!AX147+云南!BA147+云南!AX162</f>
        <v>16254489.3868351</v>
      </c>
      <c r="AO10" s="14">
        <f>西藏!AU37+西藏!AU52+西藏!AU68+西藏!AU84+西藏!AU99+西藏!AF115+西藏!AX131+西藏!AX147+西藏!BA147+西藏!AX162</f>
        <v>274911.682255814</v>
      </c>
      <c r="AP10" s="14">
        <f>陕西!AU37+陕西!AU52+陕西!AU68+陕西!AU84+陕西!AU99+陕西!AF115+陕西!AX131+陕西!AX147+陕西!BA147+陕西!AX162</f>
        <v>3929379.46892927</v>
      </c>
      <c r="AQ10" s="14">
        <f>甘肃!AU37+甘肃!AU52+甘肃!AU68+甘肃!AU84+甘肃!AU99+甘肃!AF115+甘肃!AX131+甘肃!AX147+甘肃!BA147+甘肃!AX162</f>
        <v>2578193.0517522</v>
      </c>
      <c r="AR10" s="14">
        <f>青海!AU37+青海!AU52+青海!AU68+青海!AU84+青海!AU99+青海!AF115+青海!AX131+青海!AX147+青海!BA147+青海!AX162</f>
        <v>567214.426074124</v>
      </c>
      <c r="AS10" s="26">
        <f>宁夏!AU37+宁夏!AU52+宁夏!AU68+宁夏!AU84+宁夏!AU99+宁夏!AF115+宁夏!AX131+宁夏!AX147+宁夏!BA147+宁夏!AX162</f>
        <v>549213.539235556</v>
      </c>
      <c r="AT10" s="14">
        <f>新疆!AU37+新疆!AU52+新疆!AU68+新疆!AU84+新疆!AU99+新疆!AF115+新疆!AX131+新疆!AX147+新疆!BA147+新疆!AX162</f>
        <v>3011277.68374966</v>
      </c>
      <c r="AU10" s="14">
        <f t="shared" si="4"/>
        <v>259352693.740365</v>
      </c>
      <c r="AV10" s="39">
        <f t="shared" si="0"/>
        <v>259.352693740365</v>
      </c>
      <c r="AW10" s="42">
        <f t="shared" si="1"/>
        <v>18.1502287667706</v>
      </c>
      <c r="AX10" s="42">
        <f t="shared" si="5"/>
        <v>932.5</v>
      </c>
      <c r="AY10" s="42">
        <f t="shared" si="2"/>
        <v>1191.85269374037</v>
      </c>
      <c r="BA10" s="28">
        <f>AW10</f>
        <v>18.1502287667706</v>
      </c>
    </row>
    <row r="11" spans="1:53">
      <c r="A11" s="4" t="s">
        <v>49</v>
      </c>
      <c r="B11" s="5"/>
      <c r="C11" s="3">
        <v>0.3</v>
      </c>
      <c r="D11" s="3">
        <v>0.4</v>
      </c>
      <c r="E11" s="3">
        <v>0.2</v>
      </c>
      <c r="F11" s="3">
        <v>341.64</v>
      </c>
      <c r="G11"/>
      <c r="H11"/>
      <c r="I11"/>
      <c r="J11"/>
      <c r="K11"/>
      <c r="L11"/>
      <c r="M11"/>
      <c r="N11"/>
      <c r="O11" s="14">
        <v>10</v>
      </c>
      <c r="P11" s="14">
        <f t="shared" si="3"/>
        <v>680295.003264464</v>
      </c>
      <c r="Q11" s="14">
        <f>天津!AU38+天津!AU53+天津!AU69+天津!AU85+天津!AU100+天津!AF116+天津!AX132+天津!AX148+天津!BA148</f>
        <v>1113322.60603687</v>
      </c>
      <c r="R11" s="14">
        <f>河北!AU38+河北!AU53+河北!AU69+河北!AU85+河北!AU100+河北!AF116+河北!AX132+河北!AX148+河北!BA148</f>
        <v>10668044.5876264</v>
      </c>
      <c r="S11" s="14">
        <f>山西!AU38+山西!AU53+山西!AU69+山西!AU85+山西!AU100+山西!AF116+山西!AX132+山西!AX148+山西!BA148</f>
        <v>2389369.58666106</v>
      </c>
      <c r="T11" s="14">
        <f>内蒙!AU38+内蒙!AU53+内蒙!AU69+内蒙!AU85+内蒙!AU100+内蒙!AF116+内蒙!AX132+内蒙!AX148+内蒙!BA148+内蒙!AX163</f>
        <v>2728110.7028895</v>
      </c>
      <c r="U11" s="14">
        <f>辽宁!AU38+辽宁!AU53+辽宁!AU69+辽宁!AU85+辽宁!AU100+辽宁!AF116+辽宁!AX132+辽宁!AX148+辽宁!BA148+辽宁!AX163</f>
        <v>6947924.48385333</v>
      </c>
      <c r="V11" s="14">
        <f>吉林!AU38+吉林!AU53+吉林!AU69+吉林!AU85+吉林!AU100+吉林!AF116+吉林!AX132+吉林!AX148+吉林!BA148+吉林!AX163</f>
        <v>4580872.15261674</v>
      </c>
      <c r="W11" s="14">
        <f>黑龙江!AU38+黑龙江!AU53+黑龙江!AU69+黑龙江!AU85+黑龙江!AU100+黑龙江!AF116+黑龙江!AX132+黑龙江!AX148+黑龙江!BA148+黑龙江!AX163</f>
        <v>6196300.1013147</v>
      </c>
      <c r="X11" s="14">
        <f>上海!AU38+上海!AU53+上海!AU69+上海!AU85+上海!AU100+上海!AF116+上海!AX132+上海!AX148+上海!BA148+上海!AX163</f>
        <v>763546.271818467</v>
      </c>
      <c r="Y11" s="14">
        <f>江苏!AU38+江苏!AU53+江苏!AU69+江苏!AU85+江苏!AU100+江苏!AF116+江苏!AX132+江苏!AX148+江苏!BA148+江苏!AX163</f>
        <v>9642138.48561481</v>
      </c>
      <c r="Z11" s="14">
        <f>浙江!AU38+浙江!AU53+浙江!AU69+浙江!AU85+浙江!AU100+浙江!AF116+浙江!AX132+浙江!AX148+浙江!BA148+浙江!AX163</f>
        <v>3448828.31339878</v>
      </c>
      <c r="AA11" s="14">
        <f>安徽!AU38+安徽!AU53+安徽!AU69+安徽!AU85+安徽!AU100+安徽!AF116+安徽!AX132+安徽!AX148+安徽!BA148+安徽!AX163</f>
        <v>9218411.29586631</v>
      </c>
      <c r="AB11" s="14">
        <f>福建!AU38+福建!AU53+福建!AU69+福建!AU85+福建!AU100+福建!AF116+福建!AX132+福建!AX148+福建!BA148+福建!AX163</f>
        <v>5658518.06149563</v>
      </c>
      <c r="AC11" s="14">
        <f>江西!AU38+江西!AU53+江西!AU69+江西!AU85+江西!AU100+江西!AF116+江西!AX132+江西!AX148+江西!BA148+江西!AX163</f>
        <v>10715801.2147871</v>
      </c>
      <c r="AD11" s="14">
        <f>山东!AU38+山东!AU53+山东!AU69+山东!AU85+山东!AU100+山东!AF116+山东!AX132+山东!AX148+山东!BA148+山东!AX163</f>
        <v>16451761.3023419</v>
      </c>
      <c r="AE11" s="14">
        <f>河南!AU38+河南!AU53+河南!AU69+河南!AU85+河南!AU100+河南!AF116+河南!AX132+河南!AX148+河南!BA148+河南!AX163</f>
        <v>21072740.4938451</v>
      </c>
      <c r="AF11" s="14">
        <f>湖北!AU38+湖北!AU53+湖北!AU69+湖北!AU85+湖北!AU100+湖北!AF116+湖北!AX132+湖北!AX148+湖北!BA148+湖北!AX163</f>
        <v>14122521.9843374</v>
      </c>
      <c r="AG11" s="14">
        <f>湖南!AU38+湖南!AU53+湖南!AU69+湖南!AU85+湖南!AU100+湖南!AF116+湖南!AX132+湖南!AX148+湖南!BA148+湖南!AX163</f>
        <v>20767420.7480838</v>
      </c>
      <c r="AH11" s="14">
        <f>广东!AU38+广东!AU53+广东!AU69+广东!AU85+广东!AU100+广东!AF116+广东!AX132+广东!AX148+广东!BA148+广东!AX163</f>
        <v>14295528.8378972</v>
      </c>
      <c r="AI11" s="14">
        <f>广西!AU38+广西!AU53+广西!AU69+广西!AU85+广西!AU100+广西!AF116+广西!AX132+广西!AX148+广西!BA148+广西!AX163</f>
        <v>13672815.3152649</v>
      </c>
      <c r="AJ11" s="14">
        <f>海南!AU38+海南!AU53+海南!AU69+海南!AU85+海南!AU100+海南!AF116+海南!AX132+海南!AX148+海南!BA148+海南!AX163</f>
        <v>2498482.10521621</v>
      </c>
      <c r="AK11" s="14">
        <f>重庆!AU38+重庆!AU53+重庆!AU69+重庆!AU85+重庆!AU100+重庆!AF116+重庆!AX132+重庆!AX148+重庆!BA148+重庆!AX163</f>
        <v>6417787.00596306</v>
      </c>
      <c r="AL11" s="14">
        <f>四川!AU38+四川!AU53+四川!AU69+四川!AU85+四川!AU100+四川!AF116+四川!AX132+四川!AX148+四川!BA148+四川!AX163</f>
        <v>17939990.942172</v>
      </c>
      <c r="AM11" s="14">
        <f>贵州!AU38+贵州!AU53+贵州!AU69+贵州!AU85+贵州!AU100+贵州!AF116+贵州!AX132+贵州!AX148+贵州!BA148+贵州!AX163</f>
        <v>6348724.83348927</v>
      </c>
      <c r="AN11" s="14">
        <f>云南!AU38+云南!AU53+云南!AU69+云南!AU85+云南!AU100+云南!AF116+云南!AX132+云南!AX148+云南!BA148+云南!AX163</f>
        <v>16105952.3631811</v>
      </c>
      <c r="AO11" s="14">
        <f>西藏!AU38+西藏!AU53+西藏!AU69+西藏!AU85+西藏!AU100+西藏!AF116+西藏!AX132+西藏!AX148+西藏!BA148+西藏!AX163</f>
        <v>267762.945921188</v>
      </c>
      <c r="AP11" s="14">
        <f>陕西!AU38+陕西!AU53+陕西!AU69+陕西!AU85+陕西!AU100+陕西!AF116+陕西!AX132+陕西!AX148+陕西!BA148+陕西!AX163</f>
        <v>3511645.10446406</v>
      </c>
      <c r="AQ11" s="14">
        <f>甘肃!AU38+甘肃!AU53+甘肃!AU69+甘肃!AU85+甘肃!AU100+甘肃!AF116+甘肃!AX132+甘肃!AX148+甘肃!BA148+甘肃!AX163</f>
        <v>2361293.67411025</v>
      </c>
      <c r="AR11" s="14">
        <f>青海!AU38+青海!AU53+青海!AU69+青海!AU85+青海!AU100+青海!AF116+青海!AX132+青海!AX148+青海!BA148+青海!AX163</f>
        <v>544094.766452846</v>
      </c>
      <c r="AS11" s="26">
        <f>宁夏!AU38+宁夏!AU53+宁夏!AU69+宁夏!AU85+宁夏!AU100+宁夏!AF116+宁夏!AX132+宁夏!AX148+宁夏!BA148+宁夏!AX163</f>
        <v>450524.604665664</v>
      </c>
      <c r="AT11" s="14">
        <f>新疆!AU38+新疆!AU53+新疆!AU69+新疆!AU85+新疆!AU100+新疆!AF116+新疆!AX132+新疆!AX148+新疆!BA148+新疆!AX163</f>
        <v>2156791.63885002</v>
      </c>
      <c r="AU11" s="14">
        <f t="shared" si="4"/>
        <v>233737321.5335</v>
      </c>
      <c r="AV11" s="39">
        <f t="shared" si="0"/>
        <v>233.7373215335</v>
      </c>
      <c r="AW11" s="42">
        <f t="shared" si="1"/>
        <v>6.48093764609748</v>
      </c>
      <c r="AX11" s="42">
        <f t="shared" si="5"/>
        <v>932.5</v>
      </c>
      <c r="AY11" s="42">
        <f t="shared" si="2"/>
        <v>1166.2373215335</v>
      </c>
      <c r="BA11" s="28">
        <f>AW11</f>
        <v>6.48093764609748</v>
      </c>
    </row>
    <row r="12" spans="1:53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G12"/>
      <c r="H12"/>
      <c r="I12"/>
      <c r="J12"/>
      <c r="K12"/>
      <c r="L12"/>
      <c r="M12"/>
      <c r="N12"/>
      <c r="O12" s="14">
        <v>11</v>
      </c>
      <c r="P12" s="14">
        <f t="shared" si="3"/>
        <v>630038.841777939</v>
      </c>
      <c r="Q12" s="14">
        <f>天津!AU39+天津!AU54+天津!AU70+天津!AU86+天津!AU101+天津!AF117+天津!AX133+天津!AX149+天津!BA149</f>
        <v>856691.288937563</v>
      </c>
      <c r="R12" s="14">
        <f>河北!AU39+河北!AU54+河北!AU70+河北!AU86+河北!AU101+河北!AF117+河北!AX133+河北!AX149+河北!BA149</f>
        <v>9501605.002741</v>
      </c>
      <c r="S12" s="14">
        <f>山西!AU39+山西!AU54+山西!AU70+山西!AU86+山西!AU101+山西!AF117+山西!AX133+山西!AX149+山西!BA149</f>
        <v>2230650.7925814</v>
      </c>
      <c r="T12" s="14">
        <f>内蒙!AU39+内蒙!AU54+内蒙!AU70+内蒙!AU86+内蒙!AU101+内蒙!AF117+内蒙!AX133+内蒙!AX149+内蒙!BA149+内蒙!AX164</f>
        <v>2547979.38320375</v>
      </c>
      <c r="U12" s="14">
        <f>辽宁!AU39+辽宁!AU54+辽宁!AU70+辽宁!AU86+辽宁!AU101+辽宁!AF117+辽宁!AX133+辽宁!AX149+辽宁!BA149+辽宁!AX164</f>
        <v>6401740.53481461</v>
      </c>
      <c r="V12" s="14">
        <f>吉林!AU39+吉林!AU54+吉林!AU70+吉林!AU86+吉林!AU101+吉林!AF117+吉林!AX133+吉林!AX149+吉林!BA149+吉林!AX164</f>
        <v>4255932.95535786</v>
      </c>
      <c r="W12" s="14">
        <f>黑龙江!AU39+黑龙江!AU54+黑龙江!AU70+黑龙江!AU86+黑龙江!AU101+黑龙江!AF117+黑龙江!AX133+黑龙江!AX149+黑龙江!BA149+黑龙江!AX164</f>
        <v>5786150.42643607</v>
      </c>
      <c r="X12" s="14">
        <f>上海!AU39+上海!AU54+上海!AU70+上海!AU86+上海!AU101+上海!AF117+上海!AX133+上海!AX149+上海!BA149+上海!AX164</f>
        <v>547508.763232975</v>
      </c>
      <c r="Y12" s="14">
        <f>江苏!AU39+江苏!AU54+江苏!AU70+江苏!AU86+江苏!AU101+江苏!AF117+江苏!AX133+江苏!AX149+江苏!BA149+江苏!AX164</f>
        <v>7313367.84145927</v>
      </c>
      <c r="Z12" s="14">
        <f>浙江!AU39+浙江!AU54+浙江!AU70+浙江!AU86+浙江!AU101+浙江!AF117+浙江!AX133+浙江!AX149+浙江!BA149+浙江!AX164</f>
        <v>2583326.43418675</v>
      </c>
      <c r="AA12" s="14">
        <f>安徽!AU39+安徽!AU54+安徽!AU70+安徽!AU86+安徽!AU101+安徽!AF117+安徽!AX133+安徽!AX149+安徽!BA149+安徽!AX164</f>
        <v>7004888.33867093</v>
      </c>
      <c r="AB12" s="14">
        <f>福建!AU39+福建!AU54+福建!AU70+福建!AU86+福建!AU101+福建!AF117+福建!AX133+福建!AX149+福建!BA149+福建!AX164</f>
        <v>4197300.78241011</v>
      </c>
      <c r="AC12" s="14">
        <f>江西!AU39+江西!AU54+江西!AU70+江西!AU86+江西!AU101+江西!AF117+江西!AX133+江西!AX149+江西!BA149+江西!AX164</f>
        <v>7995516.20840726</v>
      </c>
      <c r="AD12" s="14">
        <f>山东!AU39+山东!AU54+山东!AU70+山东!AU86+山东!AU101+山东!AF117+山东!AX133+山东!AX149+山东!BA149+山东!AX164</f>
        <v>12144404.3710482</v>
      </c>
      <c r="AE12" s="14">
        <f>河南!AU39+河南!AU54+河南!AU70+河南!AU86+河南!AU101+河南!AF117+河南!AX133+河南!AX149+河南!BA149+河南!AX164</f>
        <v>15694861.5671301</v>
      </c>
      <c r="AF12" s="14">
        <f>湖北!AU39+湖北!AU54+湖北!AU70+湖北!AU86+湖北!AU101+湖北!AF117+湖北!AX133+湖北!AX149+湖北!BA149+湖北!AX164</f>
        <v>10381658.2838405</v>
      </c>
      <c r="AG12" s="14">
        <f>湖南!AU39+湖南!AU54+湖南!AU70+湖南!AU86+湖南!AU101+湖南!AF117+湖南!AX133+湖南!AX149+湖南!BA149+湖南!AX164</f>
        <v>15023261.6673119</v>
      </c>
      <c r="AH12" s="14">
        <f>广东!AU39+广东!AU54+广东!AU70+广东!AU86+广东!AU101+广东!AF117+广东!AX133+广东!AX149+广东!BA149+广东!AX164</f>
        <v>12218621.1712617</v>
      </c>
      <c r="AI12" s="14">
        <f>广西!AU39+广西!AU54+广西!AU70+广西!AU86+广西!AU101+广西!AF117+广西!AX133+广西!AX149+广西!BA149+广西!AX164</f>
        <v>9730041.97048158</v>
      </c>
      <c r="AJ12" s="14">
        <f>海南!AU39+海南!AU54+海南!AU70+海南!AU86+海南!AU101+海南!AF117+海南!AX133+海南!AX149+海南!BA149+海南!AX164</f>
        <v>2283099.81662742</v>
      </c>
      <c r="AK12" s="14">
        <f>重庆!AU39+重庆!AU54+重庆!AU70+重庆!AU86+重庆!AU101+重庆!AF117+重庆!AX133+重庆!AX149+重庆!BA149+重庆!AX164</f>
        <v>5930702.35438353</v>
      </c>
      <c r="AL12" s="14">
        <f>四川!AU39+四川!AU54+四川!AU70+四川!AU86+四川!AU101+四川!AF117+四川!AX133+四川!AX149+四川!BA149+四川!AX164</f>
        <v>15763893.3783833</v>
      </c>
      <c r="AM12" s="14">
        <f>贵州!AU39+贵州!AU54+贵州!AU70+贵州!AU86+贵州!AU101+贵州!AF117+贵州!AX133+贵州!AX149+贵州!BA149+贵州!AX164</f>
        <v>5671009.34294254</v>
      </c>
      <c r="AN12" s="14">
        <f>云南!AU39+云南!AU54+云南!AU70+云南!AU86+云南!AU101+云南!AF117+云南!AX133+云南!AX149+云南!BA149+云南!AX164</f>
        <v>11521216.4458232</v>
      </c>
      <c r="AO12" s="14">
        <f>西藏!AU39+西藏!AU54+西藏!AU70+西藏!AU86+西藏!AU101+西藏!AF117+西藏!AX133+西藏!AX149+西藏!BA149+西藏!AX164</f>
        <v>248068.110251715</v>
      </c>
      <c r="AP12" s="14">
        <f>陕西!AU39+陕西!AU54+陕西!AU70+陕西!AU86+陕西!AU101+陕西!AF117+陕西!AX133+陕西!AX149+陕西!BA149+陕西!AX164</f>
        <v>3262476.7672182</v>
      </c>
      <c r="AQ12" s="14">
        <f>甘肃!AU39+甘肃!AU54+甘肃!AU70+甘肃!AU86+甘肃!AU101+甘肃!AF117+甘肃!AX133+甘肃!AX149+甘肃!BA149+甘肃!AX164</f>
        <v>2187757.65947778</v>
      </c>
      <c r="AR12" s="14">
        <f>青海!AU39+青海!AU54+青海!AU70+青海!AU86+青海!AU101+青海!AF117+青海!AX133+青海!AX149+青海!BA149+青海!AX164</f>
        <v>508949.572727131</v>
      </c>
      <c r="AS12" s="26">
        <f>宁夏!AU39+宁夏!AU54+宁夏!AU70+宁夏!AU86+宁夏!AU101+宁夏!AF117+宁夏!AX133+宁夏!AX149+宁夏!BA149+宁夏!AX164</f>
        <v>412567.634616606</v>
      </c>
      <c r="AT12" s="14">
        <f>新疆!AU39+新疆!AU54+新疆!AU70+新疆!AU86+新疆!AU101+新疆!AF117+新疆!AX133+新疆!AX149+新疆!BA149+新疆!AX164</f>
        <v>1947572.1895535</v>
      </c>
      <c r="AU12" s="14">
        <f t="shared" si="4"/>
        <v>186782859.897296</v>
      </c>
      <c r="AV12" s="39">
        <f t="shared" si="0"/>
        <v>186.782859897296</v>
      </c>
      <c r="AW12" s="42">
        <f t="shared" si="1"/>
        <v>-14.9095491999414</v>
      </c>
      <c r="AX12" s="42">
        <f t="shared" si="5"/>
        <v>932.5</v>
      </c>
      <c r="AY12" s="42">
        <f t="shared" si="2"/>
        <v>1119.2828598973</v>
      </c>
      <c r="BA12" s="28">
        <f>-AW12</f>
        <v>14.9095491999414</v>
      </c>
    </row>
    <row r="13" spans="1:53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/>
      <c r="K13"/>
      <c r="L13"/>
      <c r="M13"/>
      <c r="N13"/>
      <c r="O13" s="14">
        <v>12</v>
      </c>
      <c r="P13" s="14">
        <f t="shared" si="3"/>
        <v>627530.74324632</v>
      </c>
      <c r="Q13" s="14">
        <f>天津!AU40+天津!AU55+天津!AU71+天津!AU87+天津!AU102+天津!AF118+天津!AX134+天津!AX150+天津!BA150</f>
        <v>852005.529547937</v>
      </c>
      <c r="R13" s="14">
        <f>河北!AU40+河北!AU55+河北!AU71+河北!AU87+河北!AU102+河北!AF118+河北!AX134+河北!AX150+河北!BA150</f>
        <v>9449385.32968205</v>
      </c>
      <c r="S13" s="14">
        <f>山西!AU40+山西!AU55+山西!AU71+山西!AU87+山西!AU102+山西!AF118+山西!AX134+山西!AX150+山西!BA150</f>
        <v>2225273.76039391</v>
      </c>
      <c r="T13" s="14">
        <f>内蒙!AU40+内蒙!AU55+内蒙!AU71+内蒙!AU87+内蒙!AU102+内蒙!AF118+内蒙!AX134+内蒙!AX150+内蒙!BA150+内蒙!AX165</f>
        <v>2535141.56327495</v>
      </c>
      <c r="U13" s="14">
        <f>辽宁!AU40+辽宁!AU55+辽宁!AU71+辽宁!AU87+辽宁!AU102+辽宁!AF118+辽宁!AX134+辽宁!AX150+辽宁!BA150+辽宁!AX165</f>
        <v>6370979.21780324</v>
      </c>
      <c r="V13" s="14">
        <f>吉林!AU40+吉林!AU55+吉林!AU71+吉林!AU87+吉林!AU102+吉林!AF118+吉林!AX134+吉林!AX150+吉林!BA150+吉林!AX165</f>
        <v>4234454.00786289</v>
      </c>
      <c r="W13" s="14">
        <f>黑龙江!AU40+黑龙江!AU55+黑龙江!AU71+黑龙江!AU87+黑龙江!AU102+黑龙江!AF118+黑龙江!AX134+黑龙江!AX150+黑龙江!BA150+黑龙江!AX165</f>
        <v>5748224.81078726</v>
      </c>
      <c r="X13" s="14">
        <f>上海!AU40+上海!AU55+上海!AU71+上海!AU87+上海!AU102+上海!AF118+上海!AX134+上海!AX150+上海!BA150+上海!AX165</f>
        <v>549512.986282633</v>
      </c>
      <c r="Y13" s="14">
        <f>江苏!AU40+江苏!AU55+江苏!AU71+江苏!AU87+江苏!AU102+江苏!AF118+江苏!AX134+江苏!AX150+江苏!BA150+江苏!AX165</f>
        <v>7310213.51974809</v>
      </c>
      <c r="Z13" s="14">
        <f>浙江!AU40+浙江!AU55+浙江!AU71+浙江!AU87+浙江!AU102+浙江!AF118+浙江!AX134+浙江!AX150+浙江!BA150+浙江!AX165</f>
        <v>2598576.13234214</v>
      </c>
      <c r="AA13" s="14">
        <f>安徽!AU40+安徽!AU55+安徽!AU71+安徽!AU87+安徽!AU102+安徽!AF118+安徽!AX134+安徽!AX150+安徽!BA150+安徽!AX165</f>
        <v>6995372.89098162</v>
      </c>
      <c r="AB13" s="14">
        <f>福建!AU40+福建!AU55+福建!AU71+福建!AU87+福建!AU102+福建!AF118+福建!AX134+福建!AX150+福建!BA150+福建!AX165</f>
        <v>4250238.45301672</v>
      </c>
      <c r="AC13" s="14">
        <f>江西!AU40+江西!AU55+江西!AU71+江西!AU87+江西!AU102+江西!AF118+江西!AX134+江西!AX150+江西!BA150+江西!AX165</f>
        <v>8020431.16650466</v>
      </c>
      <c r="AD13" s="14">
        <f>山东!AU40+山东!AU55+山东!AU71+山东!AU87+山东!AU102+山东!AF118+山东!AX134+山东!AX150+山东!BA150+山东!AX165</f>
        <v>12094206.9868771</v>
      </c>
      <c r="AE13" s="14">
        <f>河南!AU40+河南!AU55+河南!AU71+河南!AU87+河南!AU102+河南!AF118+河南!AX134+河南!AX150+河南!BA150+河南!AX165</f>
        <v>15546196.3925606</v>
      </c>
      <c r="AF13" s="14">
        <f>湖北!AU40+湖北!AU55+湖北!AU71+湖北!AU87+湖北!AU102+湖北!AF118+湖北!AX134+湖北!AX150+湖北!BA150+湖北!AX165</f>
        <v>10345401.7647567</v>
      </c>
      <c r="AG13" s="14">
        <f>湖南!AU40+湖南!AU55+湖南!AU71+湖南!AU87+湖南!AU102+湖南!AF118+湖南!AX134+湖南!AX150+湖南!BA150+湖南!AX165</f>
        <v>15035699.1461605</v>
      </c>
      <c r="AH13" s="14">
        <f>广东!AU40+广东!AU55+广东!AU71+广东!AU87+广东!AU102+广东!AF118+广东!AX134+广东!AX150+广东!BA150+广东!AX165</f>
        <v>10463396.469571</v>
      </c>
      <c r="AI13" s="14">
        <f>广西!AU40+广西!AU55+广西!AU71+广西!AU87+广西!AU102+广西!AF118+广西!AX134+广西!AX150+广西!BA150+广西!AX165</f>
        <v>9899715.42802448</v>
      </c>
      <c r="AJ13" s="14">
        <f>海南!AU40+海南!AU55+海南!AU71+海南!AU87+海南!AU102+海南!AF118+海南!AX134+海南!AX150+海南!BA150+海南!AX165</f>
        <v>2219977.2557491</v>
      </c>
      <c r="AK13" s="14">
        <f>重庆!AU40+重庆!AU55+重庆!AU71+重庆!AU87+重庆!AU102+重庆!AF118+重庆!AX134+重庆!AX150+重庆!BA150+重庆!AX165</f>
        <v>4886834.79181139</v>
      </c>
      <c r="AL13" s="14">
        <f>四川!AU40+四川!AU55+四川!AU71+四川!AU87+四川!AU102+四川!AF118+四川!AX134+四川!AX150+四川!BA150+四川!AX165</f>
        <v>15720516.4561295</v>
      </c>
      <c r="AM13" s="14">
        <f>贵州!AU40+贵州!AU55+贵州!AU71+贵州!AU87+贵州!AU102+贵州!AF118+贵州!AX134+贵州!AX150+贵州!BA150+贵州!AX165</f>
        <v>5697913.90275312</v>
      </c>
      <c r="AN13" s="14">
        <f>云南!AU40+云南!AU55+云南!AU71+云南!AU87+云南!AU102+云南!AF118+云南!AX134+云南!AX150+云南!BA150+云南!AX165</f>
        <v>11620862.0755893</v>
      </c>
      <c r="AO13" s="14">
        <f>西藏!AU40+西藏!AU55+西藏!AU71+西藏!AU87+西藏!AU102+西藏!AF118+西藏!AX134+西藏!AX150+西藏!BA150+西藏!AX165</f>
        <v>248018.506283887</v>
      </c>
      <c r="AP13" s="14">
        <f>陕西!AU40+陕西!AU55+陕西!AU71+陕西!AU87+陕西!AU102+陕西!AF118+陕西!AX134+陕西!AX150+陕西!BA150+陕西!AX165</f>
        <v>3252762.84394507</v>
      </c>
      <c r="AQ13" s="14">
        <f>甘肃!AU40+甘肃!AU55+甘肃!AU71+甘肃!AU87+甘肃!AU102+甘肃!AF118+甘肃!AX134+甘肃!AX150+甘肃!BA150+甘肃!AX165</f>
        <v>2178917.57570153</v>
      </c>
      <c r="AR13" s="14">
        <f>青海!AU40+青海!AU55+青海!AU71+青海!AU87+青海!AU102+青海!AF118+青海!AX134+青海!AX150+青海!BA150+青海!AX165</f>
        <v>508183.39670424</v>
      </c>
      <c r="AS13" s="26">
        <f>宁夏!AU40+宁夏!AU55+宁夏!AU71+宁夏!AU87+宁夏!AU102+宁夏!AF118+宁夏!AX134+宁夏!AX150+宁夏!BA150+宁夏!AX165</f>
        <v>410688.51763019</v>
      </c>
      <c r="AT13" s="14">
        <f>新疆!AU40+新疆!AU55+新疆!AU71+新疆!AU87+新疆!AU102+新疆!AF118+新疆!AX134+新疆!AX150+新疆!BA150+新疆!AX165</f>
        <v>1933632.39803507</v>
      </c>
      <c r="AU13" s="14">
        <f t="shared" si="4"/>
        <v>183830264.019757</v>
      </c>
      <c r="AV13" s="39">
        <f t="shared" si="0"/>
        <v>183.830264019757</v>
      </c>
      <c r="AW13" s="42">
        <f t="shared" si="1"/>
        <v>-16.2546282633434</v>
      </c>
      <c r="AX13" s="42">
        <f t="shared" si="5"/>
        <v>932.5</v>
      </c>
      <c r="AY13" s="42">
        <f t="shared" si="2"/>
        <v>1116.33026401976</v>
      </c>
      <c r="BA13" s="28">
        <f>-AW13</f>
        <v>16.2546282633434</v>
      </c>
    </row>
    <row r="14" spans="15:53"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26"/>
      <c r="AT14" s="14"/>
      <c r="AU14" s="41">
        <f>SUM(AU2:AU13)</f>
        <v>2634131442.12184</v>
      </c>
      <c r="AV14" s="39">
        <f>AVERAGE(AV2:AV13)</f>
        <v>219.510953510153</v>
      </c>
      <c r="AW14" s="26"/>
      <c r="AX14"/>
      <c r="BA14" s="44">
        <f>AVERAGE(BA2:BA13)</f>
        <v>14.1361117081135</v>
      </c>
    </row>
    <row r="15" spans="17:47"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8705231.83050507</v>
      </c>
      <c r="J16" s="7" t="s">
        <v>35</v>
      </c>
      <c r="K16" s="7">
        <f>I16/(10000*1000)</f>
        <v>0.870523183050507</v>
      </c>
      <c r="L16" s="7" t="s">
        <v>56</v>
      </c>
      <c r="M16" s="6"/>
      <c r="N16" s="6"/>
      <c r="O16" s="6"/>
      <c r="P16" s="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</row>
    <row r="17" spans="1:47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5416515.57285181</v>
      </c>
      <c r="J17" s="7" t="s">
        <v>35</v>
      </c>
      <c r="K17" s="7">
        <f>I17/(10000*1000)</f>
        <v>0.541651557285181</v>
      </c>
      <c r="L17" s="7" t="s">
        <v>56</v>
      </c>
      <c r="M17" s="6"/>
      <c r="N17" s="6"/>
      <c r="O17" s="6"/>
      <c r="P17" s="6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ht="16.2" spans="1:47">
      <c r="A19" s="6" t="s">
        <v>61</v>
      </c>
      <c r="B19" s="6" t="s">
        <v>62</v>
      </c>
      <c r="C19" s="6">
        <v>1.987</v>
      </c>
      <c r="D19" s="6"/>
      <c r="E19" s="6"/>
      <c r="F19" s="6"/>
      <c r="G19" s="36" t="s">
        <v>63</v>
      </c>
      <c r="H19" s="36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263.413144212184</v>
      </c>
      <c r="I19" s="36" t="s">
        <v>56</v>
      </c>
      <c r="J19" s="6"/>
      <c r="K19" s="6"/>
      <c r="L19" s="6"/>
      <c r="M19" s="6"/>
      <c r="N19" s="6"/>
      <c r="O19" s="6"/>
      <c r="P19" s="6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</row>
    <row r="20" ht="16.2" spans="1:47">
      <c r="A20" s="6" t="s">
        <v>64</v>
      </c>
      <c r="B20" s="6" t="s">
        <v>65</v>
      </c>
      <c r="C20" s="6">
        <v>1</v>
      </c>
      <c r="D20" s="6"/>
      <c r="E20" s="6"/>
      <c r="F20" s="6"/>
      <c r="G20" s="36" t="s">
        <v>66</v>
      </c>
      <c r="H20" s="36"/>
      <c r="I20" s="36" t="s">
        <v>56</v>
      </c>
      <c r="J20" s="6"/>
      <c r="K20" s="6"/>
      <c r="L20" s="6"/>
      <c r="M20" s="6"/>
      <c r="N20" s="6"/>
      <c r="O20" s="6"/>
      <c r="P20" s="6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19">
      <c r="A21" s="6" t="s">
        <v>67</v>
      </c>
      <c r="B21" s="6" t="s">
        <v>65</v>
      </c>
      <c r="C21" s="6">
        <v>3</v>
      </c>
      <c r="D21" s="6"/>
      <c r="E21" s="6"/>
      <c r="F21" s="6"/>
      <c r="G21" s="4" t="s">
        <v>68</v>
      </c>
      <c r="H21" s="4"/>
      <c r="I21" s="4" t="s">
        <v>69</v>
      </c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</row>
    <row r="28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pans="1:47">
      <c r="A29" s="6" t="s">
        <v>105</v>
      </c>
      <c r="B29" s="6">
        <v>1192.09</v>
      </c>
      <c r="C29" s="9" t="s">
        <v>106</v>
      </c>
      <c r="D29" s="9">
        <v>-4</v>
      </c>
      <c r="E29" s="9"/>
      <c r="F29" s="9"/>
      <c r="G29" s="6">
        <v>1</v>
      </c>
      <c r="H29" s="11">
        <f t="shared" ref="H29:H40" si="6">E30</f>
        <v>-4</v>
      </c>
      <c r="I29" s="11">
        <f t="shared" ref="I29:I40" si="7">H29+273.15</f>
        <v>269.15</v>
      </c>
      <c r="J29" s="11">
        <f>EXP(($C$18*(I29-$C$16))/($C$19*I29*$C$16))</f>
        <v>0.0102597002578668</v>
      </c>
      <c r="K29" s="11">
        <f>$B$29/12</f>
        <v>99.3408333333333</v>
      </c>
      <c r="L29" s="11">
        <f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8">O29*J29</f>
        <v>0.010192071733667</v>
      </c>
      <c r="Q29" s="17">
        <f>P29*$B$31</f>
        <v>0.00132496932537671</v>
      </c>
      <c r="R29" s="11">
        <f>L29*$B$31</f>
        <v>0.129143083333333</v>
      </c>
      <c r="S29" s="18">
        <f t="shared" ref="S29:S40" si="9">Q29/R29</f>
        <v>0.0102597002578668</v>
      </c>
      <c r="T29" s="3">
        <v>0.01</v>
      </c>
      <c r="U29" s="19">
        <f>S29*T29</f>
        <v>0.000102597002578668</v>
      </c>
      <c r="V29" s="18"/>
      <c r="W29" s="3"/>
      <c r="X29" s="19"/>
      <c r="Y29" s="20">
        <v>0.02</v>
      </c>
      <c r="Z29" s="3">
        <v>0.21</v>
      </c>
      <c r="AA29" s="21">
        <f>Y29*Z29</f>
        <v>0.0042</v>
      </c>
      <c r="AB29" s="3">
        <v>0.01</v>
      </c>
      <c r="AC29" s="3">
        <v>0.29</v>
      </c>
      <c r="AD29" s="21">
        <f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0.0220025970025787</v>
      </c>
      <c r="AR29" s="27">
        <f>$B$29/12</f>
        <v>99.3408333333333</v>
      </c>
      <c r="AS29" s="1">
        <f>$B$31</f>
        <v>0.13</v>
      </c>
      <c r="AT29" s="2">
        <f>$E$4/12</f>
        <v>0.7</v>
      </c>
      <c r="AU29" s="1">
        <f>AT29*10000*AS29*0.67*AR29*AQ29</f>
        <v>1332.65562936102</v>
      </c>
    </row>
    <row r="30" spans="1:47">
      <c r="A30" s="6" t="s">
        <v>108</v>
      </c>
      <c r="B30" s="6">
        <v>1</v>
      </c>
      <c r="C30" s="9">
        <v>1</v>
      </c>
      <c r="D30" s="12">
        <v>-7.77122859829032</v>
      </c>
      <c r="E30" s="13">
        <f t="shared" ref="E30:E41" si="10">D29</f>
        <v>-4</v>
      </c>
      <c r="F30" s="9" t="s">
        <v>107</v>
      </c>
      <c r="G30" s="6">
        <v>2</v>
      </c>
      <c r="H30" s="11">
        <f t="shared" si="6"/>
        <v>-7.77122859829032</v>
      </c>
      <c r="I30" s="11">
        <f t="shared" si="7"/>
        <v>265.37877140171</v>
      </c>
      <c r="J30" s="11">
        <f t="shared" ref="J30:J40" si="11">EXP(($C$18*(I30-$C$16))/($C$19*I30*$C$16))</f>
        <v>0.00613576596727947</v>
      </c>
      <c r="K30" s="11">
        <f t="shared" ref="K30:K40" si="12">$B$29/12</f>
        <v>99.3408333333333</v>
      </c>
      <c r="L30" s="11">
        <f t="shared" ref="L30:L40" si="13">K30*$B$30/100</f>
        <v>0.993408333333333</v>
      </c>
      <c r="M30" s="6" t="s">
        <v>107</v>
      </c>
      <c r="N30" s="6"/>
      <c r="O30" s="11">
        <f t="shared" ref="O30:O40" si="14">L30+O29-P29-N30</f>
        <v>1.976624594933</v>
      </c>
      <c r="P30" s="11">
        <f t="shared" si="8"/>
        <v>0.0121281059196775</v>
      </c>
      <c r="Q30" s="17">
        <f t="shared" ref="Q30:Q40" si="15">P30*$B$31</f>
        <v>0.00157665376955807</v>
      </c>
      <c r="R30" s="11">
        <f t="shared" ref="R30:R40" si="16">L30*$B$31</f>
        <v>0.129143083333333</v>
      </c>
      <c r="S30" s="18">
        <f t="shared" si="9"/>
        <v>0.0122085808148823</v>
      </c>
      <c r="T30" s="3">
        <v>0.01</v>
      </c>
      <c r="U30" s="19">
        <f t="shared" ref="U30:U40" si="17">S30*T30</f>
        <v>0.000122085808148823</v>
      </c>
      <c r="V30" s="18"/>
      <c r="W30" s="3"/>
      <c r="X30" s="19"/>
      <c r="Y30" s="20">
        <v>0.02</v>
      </c>
      <c r="Z30" s="3">
        <v>0.21</v>
      </c>
      <c r="AA30" s="21">
        <f t="shared" ref="AA30:AA40" si="18">Y30*Z30</f>
        <v>0.0042</v>
      </c>
      <c r="AB30" s="3">
        <v>0.01</v>
      </c>
      <c r="AC30" s="3">
        <v>0.29</v>
      </c>
      <c r="AD30" s="21">
        <f t="shared" ref="AD30:AD40" si="19">AB30*AC30</f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ref="AM30:AM40" si="20">AK30*AL30</f>
        <v>0.011</v>
      </c>
      <c r="AN30" s="3">
        <v>0.01</v>
      </c>
      <c r="AO30" s="3">
        <v>0.38</v>
      </c>
      <c r="AP30" s="3">
        <f t="shared" ref="AP30:AP40" si="21">AO30*AN30</f>
        <v>0.0038</v>
      </c>
      <c r="AQ30" s="1">
        <f t="shared" ref="AQ30:AQ40" si="22">(AP30+AM30+AD30+AA30+U30+X30+AG30+AJ30)</f>
        <v>0.0220220858081488</v>
      </c>
      <c r="AR30" s="27">
        <f t="shared" ref="AR30:AR40" si="23">$B$29/12</f>
        <v>99.3408333333333</v>
      </c>
      <c r="AS30" s="1">
        <f t="shared" ref="AS30:AS40" si="24">$B$31</f>
        <v>0.13</v>
      </c>
      <c r="AT30" s="2">
        <f t="shared" ref="AT30:AT40" si="25">$E$4/12</f>
        <v>0.7</v>
      </c>
      <c r="AU30" s="1">
        <f t="shared" ref="AU30:AU40" si="26">AT30*10000*AS30*0.67*AR30*AQ30</f>
        <v>1333.83602940423</v>
      </c>
    </row>
    <row r="31" spans="1:47">
      <c r="A31" s="6" t="s">
        <v>70</v>
      </c>
      <c r="B31" s="6">
        <v>0.13</v>
      </c>
      <c r="C31" s="9">
        <v>2</v>
      </c>
      <c r="D31" s="12">
        <v>-4.36181432007143</v>
      </c>
      <c r="E31" s="13">
        <f t="shared" si="10"/>
        <v>-7.77122859829032</v>
      </c>
      <c r="F31" s="9" t="s">
        <v>107</v>
      </c>
      <c r="G31" s="6">
        <v>3</v>
      </c>
      <c r="H31" s="11">
        <f t="shared" si="6"/>
        <v>-4.36181432007143</v>
      </c>
      <c r="I31" s="11">
        <f t="shared" si="7"/>
        <v>268.788185679929</v>
      </c>
      <c r="J31" s="11">
        <f t="shared" si="11"/>
        <v>0.00977205921917623</v>
      </c>
      <c r="K31" s="11">
        <f t="shared" si="12"/>
        <v>99.3408333333333</v>
      </c>
      <c r="L31" s="11">
        <f t="shared" si="13"/>
        <v>0.993408333333333</v>
      </c>
      <c r="M31" s="6" t="s">
        <v>107</v>
      </c>
      <c r="N31" s="6"/>
      <c r="O31" s="11">
        <f t="shared" si="14"/>
        <v>2.95790482234665</v>
      </c>
      <c r="P31" s="11">
        <f t="shared" si="8"/>
        <v>0.0289048210886585</v>
      </c>
      <c r="Q31" s="17">
        <f t="shared" si="15"/>
        <v>0.0037576267415256</v>
      </c>
      <c r="R31" s="11">
        <f t="shared" si="16"/>
        <v>0.129143083333333</v>
      </c>
      <c r="S31" s="18">
        <f t="shared" si="9"/>
        <v>0.0290966162843328</v>
      </c>
      <c r="T31" s="3">
        <v>0.01</v>
      </c>
      <c r="U31" s="19">
        <f t="shared" si="17"/>
        <v>0.000290966162843328</v>
      </c>
      <c r="V31" s="18"/>
      <c r="W31" s="3"/>
      <c r="X31" s="19"/>
      <c r="Y31" s="20">
        <v>0.02</v>
      </c>
      <c r="Z31" s="3">
        <v>0.21</v>
      </c>
      <c r="AA31" s="21">
        <f t="shared" si="18"/>
        <v>0.0042</v>
      </c>
      <c r="AB31" s="3">
        <v>0.01</v>
      </c>
      <c r="AC31" s="3">
        <v>0.29</v>
      </c>
      <c r="AD31" s="21">
        <f t="shared" si="19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20"/>
        <v>0.011</v>
      </c>
      <c r="AN31" s="3">
        <v>0.01</v>
      </c>
      <c r="AO31" s="3">
        <v>0.38</v>
      </c>
      <c r="AP31" s="3">
        <f t="shared" si="21"/>
        <v>0.0038</v>
      </c>
      <c r="AQ31" s="1">
        <f t="shared" si="22"/>
        <v>0.0221909661628433</v>
      </c>
      <c r="AR31" s="27">
        <f t="shared" si="23"/>
        <v>99.3408333333333</v>
      </c>
      <c r="AS31" s="1">
        <f t="shared" si="24"/>
        <v>0.13</v>
      </c>
      <c r="AT31" s="2">
        <f t="shared" si="25"/>
        <v>0.7</v>
      </c>
      <c r="AU31" s="1">
        <f t="shared" si="26"/>
        <v>1344.06479264276</v>
      </c>
    </row>
    <row r="32" spans="1:47">
      <c r="A32" s="6"/>
      <c r="B32" s="6"/>
      <c r="C32" s="9">
        <v>3</v>
      </c>
      <c r="D32" s="12">
        <v>5.7439492603871</v>
      </c>
      <c r="E32" s="13">
        <f t="shared" si="10"/>
        <v>-4.36181432007143</v>
      </c>
      <c r="F32" s="9" t="s">
        <v>107</v>
      </c>
      <c r="G32" s="6">
        <v>4</v>
      </c>
      <c r="H32" s="11">
        <f t="shared" si="6"/>
        <v>5.7439492603871</v>
      </c>
      <c r="I32" s="11">
        <f t="shared" si="7"/>
        <v>278.893949260387</v>
      </c>
      <c r="J32" s="11">
        <f t="shared" si="11"/>
        <v>0.0363115901257806</v>
      </c>
      <c r="K32" s="11">
        <f t="shared" si="12"/>
        <v>99.3408333333333</v>
      </c>
      <c r="L32" s="11">
        <f t="shared" si="13"/>
        <v>0.993408333333333</v>
      </c>
      <c r="M32" s="6" t="s">
        <v>107</v>
      </c>
      <c r="N32" s="6"/>
      <c r="O32" s="11">
        <f t="shared" si="14"/>
        <v>3.92240833459133</v>
      </c>
      <c r="P32" s="11">
        <f t="shared" si="8"/>
        <v>0.142428883751626</v>
      </c>
      <c r="Q32" s="17">
        <f t="shared" si="15"/>
        <v>0.0185157548877114</v>
      </c>
      <c r="R32" s="11">
        <f t="shared" si="16"/>
        <v>0.129143083333333</v>
      </c>
      <c r="S32" s="18">
        <f t="shared" si="9"/>
        <v>0.143373957085415</v>
      </c>
      <c r="T32" s="3">
        <v>0.01</v>
      </c>
      <c r="U32" s="19">
        <f t="shared" si="17"/>
        <v>0.00143373957085415</v>
      </c>
      <c r="V32" s="18"/>
      <c r="W32" s="3"/>
      <c r="X32" s="19"/>
      <c r="Y32" s="20">
        <v>0.02</v>
      </c>
      <c r="Z32" s="3">
        <v>0.21</v>
      </c>
      <c r="AA32" s="21">
        <f t="shared" si="18"/>
        <v>0.0042</v>
      </c>
      <c r="AB32" s="3">
        <v>0.01</v>
      </c>
      <c r="AC32" s="3">
        <v>0.29</v>
      </c>
      <c r="AD32" s="21">
        <f t="shared" si="19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20"/>
        <v>0.011</v>
      </c>
      <c r="AN32" s="3">
        <v>0.01</v>
      </c>
      <c r="AO32" s="3">
        <v>0.38</v>
      </c>
      <c r="AP32" s="3">
        <f t="shared" si="21"/>
        <v>0.0038</v>
      </c>
      <c r="AQ32" s="1">
        <f t="shared" si="22"/>
        <v>0.0233337395708541</v>
      </c>
      <c r="AR32" s="27">
        <f t="shared" si="23"/>
        <v>99.3408333333333</v>
      </c>
      <c r="AS32" s="1">
        <f t="shared" si="24"/>
        <v>0.13</v>
      </c>
      <c r="AT32" s="2">
        <f t="shared" si="25"/>
        <v>0.7</v>
      </c>
      <c r="AU32" s="1">
        <f t="shared" si="26"/>
        <v>1413.28041364837</v>
      </c>
    </row>
    <row r="33" spans="1:47">
      <c r="A33" s="6"/>
      <c r="B33" s="6"/>
      <c r="C33" s="9">
        <v>4</v>
      </c>
      <c r="D33" s="12">
        <v>12.5266802554667</v>
      </c>
      <c r="E33" s="13">
        <f t="shared" si="10"/>
        <v>5.7439492603871</v>
      </c>
      <c r="F33" s="9" t="s">
        <v>107</v>
      </c>
      <c r="G33" s="6">
        <v>5</v>
      </c>
      <c r="H33" s="11">
        <f t="shared" si="6"/>
        <v>12.5266802554667</v>
      </c>
      <c r="I33" s="11">
        <f t="shared" si="7"/>
        <v>285.676680255467</v>
      </c>
      <c r="J33" s="11">
        <f t="shared" si="11"/>
        <v>0.0831831873567192</v>
      </c>
      <c r="K33" s="11">
        <f t="shared" si="12"/>
        <v>99.3408333333333</v>
      </c>
      <c r="L33" s="11">
        <f t="shared" si="13"/>
        <v>0.993408333333333</v>
      </c>
      <c r="M33" s="6" t="s">
        <v>109</v>
      </c>
      <c r="N33" s="11">
        <f>(O32-P32)*C24/100</f>
        <v>3.59098047829772</v>
      </c>
      <c r="O33" s="11">
        <f t="shared" si="14"/>
        <v>1.18240730587532</v>
      </c>
      <c r="P33" s="11">
        <f t="shared" si="8"/>
        <v>0.0983564084565802</v>
      </c>
      <c r="Q33" s="17">
        <f t="shared" si="15"/>
        <v>0.0127863330993554</v>
      </c>
      <c r="R33" s="11">
        <f t="shared" si="16"/>
        <v>0.129143083333333</v>
      </c>
      <c r="S33" s="18">
        <f t="shared" si="9"/>
        <v>0.0990090430654536</v>
      </c>
      <c r="T33" s="3">
        <v>0.01</v>
      </c>
      <c r="U33" s="19">
        <f t="shared" si="17"/>
        <v>0.000990090430654536</v>
      </c>
      <c r="V33" s="18"/>
      <c r="W33" s="3"/>
      <c r="X33" s="19"/>
      <c r="Y33" s="20">
        <v>0.04</v>
      </c>
      <c r="Z33" s="3">
        <v>0.21</v>
      </c>
      <c r="AA33" s="21">
        <f t="shared" si="18"/>
        <v>0.0084</v>
      </c>
      <c r="AB33" s="3">
        <v>0.015</v>
      </c>
      <c r="AC33" s="3">
        <v>0.29</v>
      </c>
      <c r="AD33" s="21">
        <f t="shared" si="19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20"/>
        <v>0.011</v>
      </c>
      <c r="AN33" s="3">
        <v>0.015</v>
      </c>
      <c r="AO33" s="3">
        <v>0.38</v>
      </c>
      <c r="AP33" s="3">
        <f t="shared" si="21"/>
        <v>0.0057</v>
      </c>
      <c r="AQ33" s="1">
        <f t="shared" si="22"/>
        <v>0.0304400904306545</v>
      </c>
      <c r="AR33" s="27">
        <f t="shared" si="23"/>
        <v>99.3408333333333</v>
      </c>
      <c r="AS33" s="1">
        <f t="shared" si="24"/>
        <v>0.13</v>
      </c>
      <c r="AT33" s="2">
        <f t="shared" si="25"/>
        <v>0.7</v>
      </c>
      <c r="AU33" s="1">
        <f t="shared" si="26"/>
        <v>1843.69862639014</v>
      </c>
    </row>
    <row r="34" spans="1:47">
      <c r="A34" s="6"/>
      <c r="B34" s="6"/>
      <c r="C34" s="9">
        <v>5</v>
      </c>
      <c r="D34" s="12">
        <v>19.44367154</v>
      </c>
      <c r="E34" s="13">
        <f t="shared" si="10"/>
        <v>12.5266802554667</v>
      </c>
      <c r="F34" s="9" t="s">
        <v>109</v>
      </c>
      <c r="G34" s="6">
        <v>6</v>
      </c>
      <c r="H34" s="11">
        <f t="shared" si="6"/>
        <v>19.44367154</v>
      </c>
      <c r="I34" s="11">
        <f t="shared" si="7"/>
        <v>292.59367154</v>
      </c>
      <c r="J34" s="11">
        <f t="shared" si="11"/>
        <v>0.186192705918182</v>
      </c>
      <c r="K34" s="11">
        <f t="shared" si="12"/>
        <v>99.3408333333333</v>
      </c>
      <c r="L34" s="11">
        <f t="shared" si="13"/>
        <v>0.993408333333333</v>
      </c>
      <c r="M34" s="6" t="s">
        <v>107</v>
      </c>
      <c r="N34" s="6"/>
      <c r="O34" s="11">
        <f t="shared" si="14"/>
        <v>2.07745923075207</v>
      </c>
      <c r="P34" s="11">
        <f t="shared" si="8"/>
        <v>0.386807755608434</v>
      </c>
      <c r="Q34" s="17">
        <f t="shared" si="15"/>
        <v>0.0502850082290964</v>
      </c>
      <c r="R34" s="11">
        <f t="shared" si="16"/>
        <v>0.129143083333333</v>
      </c>
      <c r="S34" s="18">
        <f t="shared" si="9"/>
        <v>0.389374381741414</v>
      </c>
      <c r="T34" s="3">
        <v>0.01</v>
      </c>
      <c r="U34" s="19">
        <f t="shared" si="17"/>
        <v>0.00389374381741414</v>
      </c>
      <c r="V34" s="18"/>
      <c r="W34" s="3"/>
      <c r="X34" s="19"/>
      <c r="Y34" s="20">
        <v>0.04</v>
      </c>
      <c r="Z34" s="3">
        <v>0.21</v>
      </c>
      <c r="AA34" s="21">
        <f t="shared" si="18"/>
        <v>0.0084</v>
      </c>
      <c r="AB34" s="3">
        <v>0.015</v>
      </c>
      <c r="AC34" s="3">
        <v>0.29</v>
      </c>
      <c r="AD34" s="21">
        <f t="shared" si="19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20"/>
        <v>0.011</v>
      </c>
      <c r="AN34" s="3">
        <v>0.015</v>
      </c>
      <c r="AO34" s="3">
        <v>0.38</v>
      </c>
      <c r="AP34" s="3">
        <f t="shared" si="21"/>
        <v>0.0057</v>
      </c>
      <c r="AQ34" s="1">
        <f t="shared" si="22"/>
        <v>0.0333437438174141</v>
      </c>
      <c r="AR34" s="27">
        <f t="shared" si="23"/>
        <v>99.3408333333333</v>
      </c>
      <c r="AS34" s="1">
        <f t="shared" si="24"/>
        <v>0.13</v>
      </c>
      <c r="AT34" s="2">
        <f t="shared" si="25"/>
        <v>0.7</v>
      </c>
      <c r="AU34" s="1">
        <f t="shared" si="26"/>
        <v>2019.56741274863</v>
      </c>
    </row>
    <row r="35" spans="1:47">
      <c r="A35" s="6"/>
      <c r="B35" s="6"/>
      <c r="C35" s="9">
        <v>6</v>
      </c>
      <c r="D35" s="12">
        <v>24.2071103903333</v>
      </c>
      <c r="E35" s="13">
        <f t="shared" si="10"/>
        <v>19.44367154</v>
      </c>
      <c r="F35" s="9" t="s">
        <v>107</v>
      </c>
      <c r="G35" s="6">
        <v>7</v>
      </c>
      <c r="H35" s="11">
        <f t="shared" si="6"/>
        <v>24.2071103903333</v>
      </c>
      <c r="I35" s="11">
        <f t="shared" si="7"/>
        <v>297.357110390333</v>
      </c>
      <c r="J35" s="11">
        <f t="shared" si="11"/>
        <v>0.317304876284815</v>
      </c>
      <c r="K35" s="11">
        <f t="shared" si="12"/>
        <v>99.3408333333333</v>
      </c>
      <c r="L35" s="11">
        <f t="shared" si="13"/>
        <v>0.993408333333333</v>
      </c>
      <c r="M35" s="6" t="s">
        <v>107</v>
      </c>
      <c r="N35" s="6"/>
      <c r="O35" s="11">
        <f t="shared" si="14"/>
        <v>2.68405980847697</v>
      </c>
      <c r="P35" s="11">
        <f t="shared" si="8"/>
        <v>0.851665265469829</v>
      </c>
      <c r="Q35" s="17">
        <f t="shared" si="15"/>
        <v>0.110716484511078</v>
      </c>
      <c r="R35" s="11">
        <f t="shared" si="16"/>
        <v>0.129143083333333</v>
      </c>
      <c r="S35" s="18">
        <f t="shared" si="9"/>
        <v>0.857316409468914</v>
      </c>
      <c r="T35" s="3">
        <v>0.01</v>
      </c>
      <c r="U35" s="19">
        <f t="shared" si="17"/>
        <v>0.00857316409468914</v>
      </c>
      <c r="V35" s="18"/>
      <c r="W35" s="3"/>
      <c r="X35" s="19"/>
      <c r="Y35" s="20">
        <v>0.04</v>
      </c>
      <c r="Z35" s="3">
        <v>0.21</v>
      </c>
      <c r="AA35" s="21">
        <f t="shared" si="18"/>
        <v>0.0084</v>
      </c>
      <c r="AB35" s="3">
        <v>0.015</v>
      </c>
      <c r="AC35" s="3">
        <v>0.29</v>
      </c>
      <c r="AD35" s="21">
        <f t="shared" si="19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20"/>
        <v>0.011</v>
      </c>
      <c r="AN35" s="3">
        <v>0.015</v>
      </c>
      <c r="AO35" s="3">
        <v>0.38</v>
      </c>
      <c r="AP35" s="3">
        <f t="shared" si="21"/>
        <v>0.0057</v>
      </c>
      <c r="AQ35" s="1">
        <f t="shared" si="22"/>
        <v>0.0380231640946891</v>
      </c>
      <c r="AR35" s="27">
        <f t="shared" si="23"/>
        <v>99.3408333333333</v>
      </c>
      <c r="AS35" s="1">
        <f t="shared" si="24"/>
        <v>0.13</v>
      </c>
      <c r="AT35" s="2">
        <f t="shared" si="25"/>
        <v>0.7</v>
      </c>
      <c r="AU35" s="1">
        <f t="shared" si="26"/>
        <v>2302.99103651112</v>
      </c>
    </row>
    <row r="36" spans="1:47">
      <c r="A36" s="6"/>
      <c r="B36" s="6"/>
      <c r="C36" s="9">
        <v>7</v>
      </c>
      <c r="D36" s="12">
        <v>25.3735550287097</v>
      </c>
      <c r="E36" s="13">
        <f t="shared" si="10"/>
        <v>24.2071103903333</v>
      </c>
      <c r="F36" s="9" t="s">
        <v>107</v>
      </c>
      <c r="G36" s="6">
        <v>8</v>
      </c>
      <c r="H36" s="11">
        <f t="shared" si="6"/>
        <v>25.3735550287097</v>
      </c>
      <c r="I36" s="11">
        <f t="shared" si="7"/>
        <v>298.52355502871</v>
      </c>
      <c r="J36" s="11">
        <f t="shared" si="11"/>
        <v>0.360613937825568</v>
      </c>
      <c r="K36" s="11">
        <f t="shared" si="12"/>
        <v>99.3408333333333</v>
      </c>
      <c r="L36" s="11">
        <f t="shared" si="13"/>
        <v>0.993408333333333</v>
      </c>
      <c r="M36" s="6" t="s">
        <v>107</v>
      </c>
      <c r="N36" s="6"/>
      <c r="O36" s="11">
        <f t="shared" si="14"/>
        <v>2.82580287634047</v>
      </c>
      <c r="P36" s="11">
        <f t="shared" si="8"/>
        <v>1.01902390275595</v>
      </c>
      <c r="Q36" s="17">
        <f t="shared" si="15"/>
        <v>0.132473107358274</v>
      </c>
      <c r="R36" s="11">
        <f t="shared" si="16"/>
        <v>0.129143083333333</v>
      </c>
      <c r="S36" s="18">
        <f t="shared" si="9"/>
        <v>1.0257855391012</v>
      </c>
      <c r="T36" s="3">
        <v>0.01</v>
      </c>
      <c r="U36" s="19">
        <f t="shared" si="17"/>
        <v>0.010257855391012</v>
      </c>
      <c r="V36" s="18"/>
      <c r="W36" s="3"/>
      <c r="X36" s="19"/>
      <c r="Y36" s="20">
        <v>0.04</v>
      </c>
      <c r="Z36" s="3">
        <v>0.21</v>
      </c>
      <c r="AA36" s="21">
        <f t="shared" si="18"/>
        <v>0.0084</v>
      </c>
      <c r="AB36" s="3">
        <v>0.015</v>
      </c>
      <c r="AC36" s="3">
        <v>0.29</v>
      </c>
      <c r="AD36" s="21">
        <f t="shared" si="19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20"/>
        <v>0.011</v>
      </c>
      <c r="AN36" s="3">
        <v>0.015</v>
      </c>
      <c r="AO36" s="3">
        <v>0.38</v>
      </c>
      <c r="AP36" s="3">
        <f t="shared" si="21"/>
        <v>0.0057</v>
      </c>
      <c r="AQ36" s="1">
        <f t="shared" si="22"/>
        <v>0.039707855391012</v>
      </c>
      <c r="AR36" s="27">
        <f t="shared" si="23"/>
        <v>99.3408333333333</v>
      </c>
      <c r="AS36" s="1">
        <f t="shared" si="24"/>
        <v>0.13</v>
      </c>
      <c r="AT36" s="2">
        <f t="shared" si="25"/>
        <v>0.7</v>
      </c>
      <c r="AU36" s="1">
        <f t="shared" si="26"/>
        <v>2405.02959766447</v>
      </c>
    </row>
    <row r="37" spans="1:47">
      <c r="A37" s="6"/>
      <c r="B37" s="6"/>
      <c r="C37" s="9">
        <v>8</v>
      </c>
      <c r="D37" s="12">
        <v>24.669808186129</v>
      </c>
      <c r="E37" s="13">
        <f t="shared" si="10"/>
        <v>25.3735550287097</v>
      </c>
      <c r="F37" s="9" t="s">
        <v>107</v>
      </c>
      <c r="G37" s="6">
        <v>9</v>
      </c>
      <c r="H37" s="11">
        <f t="shared" si="6"/>
        <v>24.669808186129</v>
      </c>
      <c r="I37" s="11">
        <f t="shared" si="7"/>
        <v>297.819808186129</v>
      </c>
      <c r="J37" s="11">
        <f t="shared" si="11"/>
        <v>0.333864544904438</v>
      </c>
      <c r="K37" s="11">
        <f t="shared" si="12"/>
        <v>99.3408333333333</v>
      </c>
      <c r="L37" s="11">
        <f t="shared" si="13"/>
        <v>0.993408333333333</v>
      </c>
      <c r="M37" s="6" t="s">
        <v>107</v>
      </c>
      <c r="N37" s="6"/>
      <c r="O37" s="11">
        <f t="shared" si="14"/>
        <v>2.80018730691785</v>
      </c>
      <c r="P37" s="11">
        <f t="shared" si="8"/>
        <v>0.934883260871312</v>
      </c>
      <c r="Q37" s="17">
        <f t="shared" si="15"/>
        <v>0.121534823913271</v>
      </c>
      <c r="R37" s="11">
        <f t="shared" si="16"/>
        <v>0.129143083333333</v>
      </c>
      <c r="S37" s="18">
        <f t="shared" si="9"/>
        <v>0.941086589976913</v>
      </c>
      <c r="T37" s="3">
        <v>0.01</v>
      </c>
      <c r="U37" s="19">
        <f t="shared" si="17"/>
        <v>0.00941086589976913</v>
      </c>
      <c r="V37" s="18"/>
      <c r="W37" s="3"/>
      <c r="X37" s="19"/>
      <c r="Y37" s="20">
        <v>0.04</v>
      </c>
      <c r="Z37" s="3">
        <v>0.21</v>
      </c>
      <c r="AA37" s="21">
        <f t="shared" si="18"/>
        <v>0.0084</v>
      </c>
      <c r="AB37" s="3">
        <v>0.015</v>
      </c>
      <c r="AC37" s="3">
        <v>0.29</v>
      </c>
      <c r="AD37" s="21">
        <f t="shared" si="19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20"/>
        <v>0.011</v>
      </c>
      <c r="AN37" s="3">
        <v>0.015</v>
      </c>
      <c r="AO37" s="3">
        <v>0.38</v>
      </c>
      <c r="AP37" s="3">
        <f t="shared" si="21"/>
        <v>0.0057</v>
      </c>
      <c r="AQ37" s="1">
        <f t="shared" si="22"/>
        <v>0.0388608658997691</v>
      </c>
      <c r="AR37" s="27">
        <f t="shared" si="23"/>
        <v>99.3408333333333</v>
      </c>
      <c r="AS37" s="1">
        <f t="shared" si="24"/>
        <v>0.13</v>
      </c>
      <c r="AT37" s="2">
        <f t="shared" si="25"/>
        <v>0.7</v>
      </c>
      <c r="AU37" s="1">
        <f t="shared" si="26"/>
        <v>2353.72904830741</v>
      </c>
    </row>
    <row r="38" spans="1:47">
      <c r="A38" s="6"/>
      <c r="B38" s="6"/>
      <c r="C38" s="9">
        <v>9</v>
      </c>
      <c r="D38" s="12">
        <v>17.1443060686667</v>
      </c>
      <c r="E38" s="13">
        <f t="shared" si="10"/>
        <v>24.669808186129</v>
      </c>
      <c r="F38" s="9" t="s">
        <v>107</v>
      </c>
      <c r="G38" s="6">
        <v>10</v>
      </c>
      <c r="H38" s="11">
        <f t="shared" si="6"/>
        <v>17.1443060686667</v>
      </c>
      <c r="I38" s="11">
        <f t="shared" si="7"/>
        <v>290.294306068667</v>
      </c>
      <c r="J38" s="11">
        <f t="shared" si="11"/>
        <v>0.143050456989285</v>
      </c>
      <c r="K38" s="11">
        <f t="shared" si="12"/>
        <v>99.3408333333333</v>
      </c>
      <c r="L38" s="11">
        <f t="shared" si="13"/>
        <v>0.993408333333333</v>
      </c>
      <c r="M38" s="6" t="s">
        <v>107</v>
      </c>
      <c r="N38" s="6"/>
      <c r="O38" s="11">
        <f t="shared" si="14"/>
        <v>2.85871237937987</v>
      </c>
      <c r="P38" s="11">
        <f t="shared" si="8"/>
        <v>0.408940112271216</v>
      </c>
      <c r="Q38" s="17">
        <f t="shared" si="15"/>
        <v>0.0531622145952581</v>
      </c>
      <c r="R38" s="11">
        <f t="shared" si="16"/>
        <v>0.129143083333333</v>
      </c>
      <c r="S38" s="18">
        <f t="shared" si="9"/>
        <v>0.411653595555252</v>
      </c>
      <c r="T38" s="3">
        <v>0.01</v>
      </c>
      <c r="U38" s="19">
        <f t="shared" si="17"/>
        <v>0.00411653595555252</v>
      </c>
      <c r="V38" s="18"/>
      <c r="W38" s="3"/>
      <c r="X38" s="19"/>
      <c r="Y38" s="20">
        <v>0.02</v>
      </c>
      <c r="Z38" s="3">
        <v>0.21</v>
      </c>
      <c r="AA38" s="21">
        <f t="shared" si="18"/>
        <v>0.0042</v>
      </c>
      <c r="AB38" s="3">
        <v>0.01</v>
      </c>
      <c r="AC38" s="3">
        <v>0.29</v>
      </c>
      <c r="AD38" s="21">
        <f t="shared" si="19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20"/>
        <v>0.011</v>
      </c>
      <c r="AN38" s="3">
        <v>0.01</v>
      </c>
      <c r="AO38" s="3">
        <v>0.38</v>
      </c>
      <c r="AP38" s="3">
        <f t="shared" si="21"/>
        <v>0.0038</v>
      </c>
      <c r="AQ38" s="1">
        <f t="shared" si="22"/>
        <v>0.0260165359555525</v>
      </c>
      <c r="AR38" s="27">
        <f t="shared" si="23"/>
        <v>99.3408333333333</v>
      </c>
      <c r="AS38" s="1">
        <f t="shared" si="24"/>
        <v>0.13</v>
      </c>
      <c r="AT38" s="2">
        <f t="shared" si="25"/>
        <v>0.7</v>
      </c>
      <c r="AU38" s="1">
        <f t="shared" si="26"/>
        <v>1575.77230967676</v>
      </c>
    </row>
    <row r="39" spans="1:47">
      <c r="A39" s="6"/>
      <c r="B39" s="6"/>
      <c r="C39" s="9">
        <v>10</v>
      </c>
      <c r="D39" s="12">
        <v>9.51266672396774</v>
      </c>
      <c r="E39" s="13">
        <f t="shared" si="10"/>
        <v>17.1443060686667</v>
      </c>
      <c r="F39" s="9" t="s">
        <v>107</v>
      </c>
      <c r="G39" s="6">
        <v>11</v>
      </c>
      <c r="H39" s="11">
        <f t="shared" si="6"/>
        <v>9.51266672396774</v>
      </c>
      <c r="I39" s="11">
        <f t="shared" si="7"/>
        <v>282.662666723968</v>
      </c>
      <c r="J39" s="11">
        <f t="shared" si="11"/>
        <v>0.0578363695137454</v>
      </c>
      <c r="K39" s="11">
        <f t="shared" si="12"/>
        <v>99.3408333333333</v>
      </c>
      <c r="L39" s="11">
        <f t="shared" si="13"/>
        <v>0.993408333333333</v>
      </c>
      <c r="M39" s="6" t="s">
        <v>109</v>
      </c>
      <c r="N39" s="11">
        <f>(O38-P38)*C24/100</f>
        <v>2.32728365375322</v>
      </c>
      <c r="O39" s="11">
        <f t="shared" si="14"/>
        <v>1.11589694668877</v>
      </c>
      <c r="P39" s="11">
        <f t="shared" si="8"/>
        <v>0.0645394281479517</v>
      </c>
      <c r="Q39" s="17">
        <f t="shared" si="15"/>
        <v>0.00839012565923372</v>
      </c>
      <c r="R39" s="11">
        <f t="shared" si="16"/>
        <v>0.129143083333333</v>
      </c>
      <c r="S39" s="18">
        <f t="shared" si="9"/>
        <v>0.0649676733950811</v>
      </c>
      <c r="T39" s="3">
        <v>0.01</v>
      </c>
      <c r="U39" s="19">
        <f t="shared" si="17"/>
        <v>0.000649676733950811</v>
      </c>
      <c r="V39" s="18"/>
      <c r="W39" s="3"/>
      <c r="X39" s="19"/>
      <c r="Y39" s="20">
        <v>0.02</v>
      </c>
      <c r="Z39" s="3">
        <v>0.21</v>
      </c>
      <c r="AA39" s="21">
        <f t="shared" si="18"/>
        <v>0.0042</v>
      </c>
      <c r="AB39" s="3">
        <v>0.01</v>
      </c>
      <c r="AC39" s="3">
        <v>0.29</v>
      </c>
      <c r="AD39" s="21">
        <f t="shared" si="19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20"/>
        <v>0.011</v>
      </c>
      <c r="AN39" s="3">
        <v>0.01</v>
      </c>
      <c r="AO39" s="3">
        <v>0.38</v>
      </c>
      <c r="AP39" s="3">
        <f t="shared" si="21"/>
        <v>0.0038</v>
      </c>
      <c r="AQ39" s="1">
        <f t="shared" si="22"/>
        <v>0.0225496767339508</v>
      </c>
      <c r="AR39" s="27">
        <f t="shared" si="23"/>
        <v>99.3408333333333</v>
      </c>
      <c r="AS39" s="1">
        <f t="shared" si="24"/>
        <v>0.13</v>
      </c>
      <c r="AT39" s="2">
        <f t="shared" si="25"/>
        <v>0.7</v>
      </c>
      <c r="AU39" s="1">
        <f t="shared" si="26"/>
        <v>1365.79121256681</v>
      </c>
    </row>
    <row r="40" spans="1:48">
      <c r="A40" s="6"/>
      <c r="B40" s="6"/>
      <c r="C40" s="9">
        <v>11</v>
      </c>
      <c r="D40" s="12">
        <v>2.19630858486667</v>
      </c>
      <c r="E40" s="13">
        <f t="shared" si="10"/>
        <v>9.51266672396774</v>
      </c>
      <c r="F40" s="9" t="s">
        <v>109</v>
      </c>
      <c r="G40" s="6">
        <v>12</v>
      </c>
      <c r="H40" s="11">
        <f t="shared" si="6"/>
        <v>2.19630858486667</v>
      </c>
      <c r="I40" s="11">
        <f t="shared" si="7"/>
        <v>275.346308584867</v>
      </c>
      <c r="J40" s="11">
        <f t="shared" si="11"/>
        <v>0.0231575013567603</v>
      </c>
      <c r="K40" s="11">
        <f t="shared" si="12"/>
        <v>99.3408333333333</v>
      </c>
      <c r="L40" s="11">
        <f t="shared" si="13"/>
        <v>0.993408333333333</v>
      </c>
      <c r="M40" s="6" t="s">
        <v>107</v>
      </c>
      <c r="N40" s="6"/>
      <c r="O40" s="11">
        <f t="shared" si="14"/>
        <v>2.04476585187415</v>
      </c>
      <c r="P40" s="11">
        <f t="shared" si="8"/>
        <v>0.0473516679890326</v>
      </c>
      <c r="Q40" s="17">
        <f t="shared" si="15"/>
        <v>0.00615571683857424</v>
      </c>
      <c r="R40" s="11">
        <f t="shared" si="16"/>
        <v>0.129143083333333</v>
      </c>
      <c r="S40" s="18">
        <f t="shared" si="9"/>
        <v>0.0476658654856926</v>
      </c>
      <c r="T40" s="3">
        <v>0.01</v>
      </c>
      <c r="U40" s="19">
        <f t="shared" si="17"/>
        <v>0.000476658654856926</v>
      </c>
      <c r="V40" s="18"/>
      <c r="W40" s="3"/>
      <c r="X40" s="19"/>
      <c r="Y40" s="20">
        <v>0.02</v>
      </c>
      <c r="Z40" s="3">
        <v>0.21</v>
      </c>
      <c r="AA40" s="21">
        <f t="shared" si="18"/>
        <v>0.0042</v>
      </c>
      <c r="AB40" s="3">
        <v>0.01</v>
      </c>
      <c r="AC40" s="3">
        <v>0.29</v>
      </c>
      <c r="AD40" s="21">
        <f t="shared" si="19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20"/>
        <v>0.011</v>
      </c>
      <c r="AN40" s="3">
        <v>0.01</v>
      </c>
      <c r="AO40" s="3">
        <v>0.38</v>
      </c>
      <c r="AP40" s="3">
        <f t="shared" si="21"/>
        <v>0.0038</v>
      </c>
      <c r="AQ40" s="1">
        <f t="shared" si="22"/>
        <v>0.0223766586548569</v>
      </c>
      <c r="AR40" s="27">
        <f t="shared" si="23"/>
        <v>99.3408333333333</v>
      </c>
      <c r="AS40" s="1">
        <f t="shared" si="24"/>
        <v>0.13</v>
      </c>
      <c r="AT40" s="2">
        <f t="shared" si="25"/>
        <v>0.7</v>
      </c>
      <c r="AU40" s="1">
        <f t="shared" si="26"/>
        <v>1355.31183519791</v>
      </c>
      <c r="AV40" s="1">
        <f>SUM(AU29:AU40)</f>
        <v>20645.7279441196</v>
      </c>
    </row>
    <row r="41" spans="1:19">
      <c r="A41" s="6"/>
      <c r="B41" s="6"/>
      <c r="C41" s="9">
        <v>12</v>
      </c>
      <c r="D41" s="12">
        <v>-6.51467922790323</v>
      </c>
      <c r="E41" s="13">
        <f t="shared" si="10"/>
        <v>2.19630858486667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</row>
    <row r="43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pans="1:47">
      <c r="A44" s="6" t="s">
        <v>105</v>
      </c>
      <c r="B44" s="6">
        <v>1166.832</v>
      </c>
      <c r="C44" s="9" t="s">
        <v>106</v>
      </c>
      <c r="D44" s="9">
        <v>-4</v>
      </c>
      <c r="E44" s="9"/>
      <c r="F44" s="9"/>
      <c r="G44" s="6">
        <v>1</v>
      </c>
      <c r="H44" s="11">
        <f t="shared" ref="H44:H55" si="27">E45</f>
        <v>-4</v>
      </c>
      <c r="I44" s="11">
        <f t="shared" ref="I44:I55" si="28">H44+273.15</f>
        <v>269.15</v>
      </c>
      <c r="J44" s="11">
        <f t="shared" ref="J44:J55" si="29">EXP(($C$18*(I44-$C$16))/($C$19*I44*$C$16))</f>
        <v>0.0102597002578668</v>
      </c>
      <c r="K44" s="11">
        <f>$B$44/12</f>
        <v>97.236</v>
      </c>
      <c r="L44" s="11">
        <f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30">O44*J44</f>
        <v>0.00997612214273931</v>
      </c>
      <c r="Q44" s="17">
        <f>P44*$B$46</f>
        <v>0.00129689587855611</v>
      </c>
      <c r="R44" s="11">
        <f>L44*$B$46</f>
        <v>0.1264068</v>
      </c>
      <c r="S44" s="18">
        <f t="shared" ref="S44:S55" si="31">Q44/R44</f>
        <v>0.0102597002578668</v>
      </c>
      <c r="T44" s="3">
        <v>0.01</v>
      </c>
      <c r="U44" s="19">
        <f t="shared" ref="U44:U55" si="32">S44*T44</f>
        <v>0.000102597002578668</v>
      </c>
      <c r="V44" s="18"/>
      <c r="W44" s="3"/>
      <c r="X44" s="19"/>
      <c r="Y44" s="20">
        <v>0.02</v>
      </c>
      <c r="Z44" s="3">
        <v>0.29</v>
      </c>
      <c r="AA44" s="21">
        <f t="shared" ref="AA44:AA55" si="33">Y44*Z44</f>
        <v>0.0058</v>
      </c>
      <c r="AB44" s="3">
        <v>0.01</v>
      </c>
      <c r="AC44" s="3">
        <v>0.28</v>
      </c>
      <c r="AD44" s="21">
        <f t="shared" ref="AD44:AD55" si="34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5">AK44*AL44</f>
        <v>0.007</v>
      </c>
      <c r="AN44" s="3">
        <v>0.01</v>
      </c>
      <c r="AO44" s="3">
        <v>0.35</v>
      </c>
      <c r="AP44" s="3">
        <f t="shared" ref="AP44:AP55" si="36">AO44*AN44</f>
        <v>0.0035</v>
      </c>
      <c r="AQ44" s="1">
        <f>(AP44+AM44+AD44+AA44+U44+X44+AG44+AJ44)</f>
        <v>0.0192025970025787</v>
      </c>
      <c r="AR44" s="27">
        <f>$B$44/12</f>
        <v>97.236</v>
      </c>
      <c r="AS44" s="1">
        <f>$B$46</f>
        <v>0.13</v>
      </c>
      <c r="AT44" s="2">
        <f>$E$3/12</f>
        <v>1.06666666666667</v>
      </c>
      <c r="AU44" s="1">
        <f t="shared" ref="AU44:AU55" si="37">AT44*10000*AS44*0.67*AR44*AQ44</f>
        <v>1734.73815678541</v>
      </c>
    </row>
    <row r="45" spans="1:47">
      <c r="A45" s="6" t="s">
        <v>108</v>
      </c>
      <c r="B45" s="6">
        <v>1</v>
      </c>
      <c r="C45" s="9">
        <v>1</v>
      </c>
      <c r="D45" s="12">
        <v>-7.77122859829032</v>
      </c>
      <c r="E45" s="13">
        <f t="shared" ref="E45:E56" si="38">D44</f>
        <v>-4</v>
      </c>
      <c r="F45" s="9" t="s">
        <v>107</v>
      </c>
      <c r="G45" s="6">
        <v>2</v>
      </c>
      <c r="H45" s="11">
        <f t="shared" si="27"/>
        <v>-7.77122859829032</v>
      </c>
      <c r="I45" s="11">
        <f t="shared" si="28"/>
        <v>265.37877140171</v>
      </c>
      <c r="J45" s="11">
        <f t="shared" si="29"/>
        <v>0.00613576596727947</v>
      </c>
      <c r="K45" s="11">
        <f>$B$44/12</f>
        <v>97.236</v>
      </c>
      <c r="L45" s="11">
        <f>K45*$B$45/100</f>
        <v>0.97236</v>
      </c>
      <c r="M45" s="6" t="s">
        <v>107</v>
      </c>
      <c r="N45" s="6"/>
      <c r="O45" s="11">
        <f t="shared" ref="O45:O55" si="39">L45+O44-P44-N45</f>
        <v>1.93474387785726</v>
      </c>
      <c r="P45" s="11">
        <f t="shared" si="30"/>
        <v>0.0118711356411589</v>
      </c>
      <c r="Q45" s="17">
        <f>P45*$B$46</f>
        <v>0.00154324763335066</v>
      </c>
      <c r="R45" s="11">
        <f t="shared" ref="R45:R55" si="40">L45*$B$46</f>
        <v>0.1264068</v>
      </c>
      <c r="S45" s="18">
        <f t="shared" si="31"/>
        <v>0.0122085808148822</v>
      </c>
      <c r="T45" s="3">
        <v>0.01</v>
      </c>
      <c r="U45" s="19">
        <f t="shared" si="32"/>
        <v>0.000122085808148822</v>
      </c>
      <c r="V45" s="18"/>
      <c r="W45" s="3"/>
      <c r="X45" s="19"/>
      <c r="Y45" s="20">
        <v>0.02</v>
      </c>
      <c r="Z45" s="3">
        <v>0.29</v>
      </c>
      <c r="AA45" s="21">
        <f t="shared" si="33"/>
        <v>0.0058</v>
      </c>
      <c r="AB45" s="3">
        <v>0.01</v>
      </c>
      <c r="AC45" s="3">
        <v>0.28</v>
      </c>
      <c r="AD45" s="21">
        <f t="shared" si="34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5"/>
        <v>0.007</v>
      </c>
      <c r="AN45" s="3">
        <v>0.01</v>
      </c>
      <c r="AO45" s="3">
        <v>0.35</v>
      </c>
      <c r="AP45" s="3">
        <f t="shared" si="36"/>
        <v>0.0035</v>
      </c>
      <c r="AQ45" s="1">
        <f t="shared" ref="AQ45:AQ55" si="41">(AP45+AM45+AD45+AA45+U45+X45+AG45+AJ45)</f>
        <v>0.0192220858081488</v>
      </c>
      <c r="AR45" s="27">
        <f>$B$44/12</f>
        <v>97.236</v>
      </c>
      <c r="AS45" s="1">
        <f t="shared" ref="AS45:AS55" si="42">$B$46</f>
        <v>0.13</v>
      </c>
      <c r="AT45" s="2">
        <f t="shared" ref="AT45:AT55" si="43">$E$3/12</f>
        <v>1.06666666666667</v>
      </c>
      <c r="AU45" s="1">
        <f t="shared" si="37"/>
        <v>1736.49875065968</v>
      </c>
    </row>
    <row r="46" spans="1:47">
      <c r="A46" s="6" t="s">
        <v>70</v>
      </c>
      <c r="B46" s="6">
        <v>0.13</v>
      </c>
      <c r="C46" s="9">
        <v>2</v>
      </c>
      <c r="D46" s="12">
        <v>-4.36181432007143</v>
      </c>
      <c r="E46" s="13">
        <f t="shared" si="38"/>
        <v>-7.77122859829032</v>
      </c>
      <c r="F46" s="9" t="s">
        <v>107</v>
      </c>
      <c r="G46" s="6">
        <v>3</v>
      </c>
      <c r="H46" s="11">
        <f t="shared" si="27"/>
        <v>-4.36181432007143</v>
      </c>
      <c r="I46" s="11">
        <f t="shared" si="28"/>
        <v>268.788185679929</v>
      </c>
      <c r="J46" s="11">
        <f t="shared" si="29"/>
        <v>0.00977205921917623</v>
      </c>
      <c r="K46" s="11">
        <f>$B$44/12</f>
        <v>97.236</v>
      </c>
      <c r="L46" s="11">
        <f t="shared" ref="L46:L55" si="44">K46*$B$45/100</f>
        <v>0.97236</v>
      </c>
      <c r="M46" s="6" t="s">
        <v>107</v>
      </c>
      <c r="N46" s="6"/>
      <c r="O46" s="11">
        <f t="shared" si="39"/>
        <v>2.8952327422161</v>
      </c>
      <c r="P46" s="11">
        <f t="shared" si="30"/>
        <v>0.0282923858102337</v>
      </c>
      <c r="Q46" s="17">
        <f>P46*$B$46</f>
        <v>0.00367801015533039</v>
      </c>
      <c r="R46" s="11">
        <f t="shared" si="40"/>
        <v>0.1264068</v>
      </c>
      <c r="S46" s="18">
        <f t="shared" si="31"/>
        <v>0.0290966162843327</v>
      </c>
      <c r="T46" s="3">
        <v>0.01</v>
      </c>
      <c r="U46" s="19">
        <f t="shared" si="32"/>
        <v>0.000290966162843327</v>
      </c>
      <c r="V46" s="18"/>
      <c r="W46" s="3"/>
      <c r="X46" s="19"/>
      <c r="Y46" s="20">
        <v>0.02</v>
      </c>
      <c r="Z46" s="3">
        <v>0.29</v>
      </c>
      <c r="AA46" s="21">
        <f t="shared" si="33"/>
        <v>0.0058</v>
      </c>
      <c r="AB46" s="3">
        <v>0.01</v>
      </c>
      <c r="AC46" s="3">
        <v>0.28</v>
      </c>
      <c r="AD46" s="21">
        <f t="shared" si="34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5"/>
        <v>0.007</v>
      </c>
      <c r="AN46" s="3">
        <v>0.01</v>
      </c>
      <c r="AO46" s="3">
        <v>0.35</v>
      </c>
      <c r="AP46" s="3">
        <f t="shared" si="36"/>
        <v>0.0035</v>
      </c>
      <c r="AQ46" s="1">
        <f t="shared" si="41"/>
        <v>0.0193909661628433</v>
      </c>
      <c r="AR46" s="27">
        <f t="shared" ref="AR46:AR55" si="45">$B$44/12</f>
        <v>97.236</v>
      </c>
      <c r="AS46" s="1">
        <f t="shared" si="42"/>
        <v>0.13</v>
      </c>
      <c r="AT46" s="2">
        <f t="shared" si="43"/>
        <v>1.06666666666667</v>
      </c>
      <c r="AU46" s="1">
        <f t="shared" si="37"/>
        <v>1751.75518681676</v>
      </c>
    </row>
    <row r="47" spans="1:47">
      <c r="A47" s="6"/>
      <c r="B47" s="6"/>
      <c r="C47" s="9">
        <v>3</v>
      </c>
      <c r="D47" s="12">
        <v>5.7439492603871</v>
      </c>
      <c r="E47" s="13">
        <f t="shared" si="38"/>
        <v>-4.36181432007143</v>
      </c>
      <c r="F47" s="9" t="s">
        <v>107</v>
      </c>
      <c r="G47" s="6">
        <v>4</v>
      </c>
      <c r="H47" s="11">
        <f t="shared" si="27"/>
        <v>5.7439492603871</v>
      </c>
      <c r="I47" s="11">
        <f t="shared" si="28"/>
        <v>278.893949260387</v>
      </c>
      <c r="J47" s="11">
        <f t="shared" si="29"/>
        <v>0.0363115901257806</v>
      </c>
      <c r="K47" s="11">
        <f>$B$44/12</f>
        <v>97.236</v>
      </c>
      <c r="L47" s="11">
        <f t="shared" si="44"/>
        <v>0.97236</v>
      </c>
      <c r="M47" s="6" t="s">
        <v>107</v>
      </c>
      <c r="N47" s="6"/>
      <c r="O47" s="11">
        <f t="shared" si="39"/>
        <v>3.83930035640587</v>
      </c>
      <c r="P47" s="11">
        <f t="shared" si="30"/>
        <v>0.139411100911573</v>
      </c>
      <c r="Q47" s="17">
        <f t="shared" ref="Q47:Q55" si="46">P47*$B$46</f>
        <v>0.0181234431185045</v>
      </c>
      <c r="R47" s="11">
        <f t="shared" si="40"/>
        <v>0.1264068</v>
      </c>
      <c r="S47" s="18">
        <f t="shared" si="31"/>
        <v>0.143373957085414</v>
      </c>
      <c r="T47" s="3">
        <v>0.01</v>
      </c>
      <c r="U47" s="19">
        <f t="shared" si="32"/>
        <v>0.00143373957085414</v>
      </c>
      <c r="V47" s="18"/>
      <c r="W47" s="3"/>
      <c r="X47" s="19"/>
      <c r="Y47" s="20">
        <v>0.02</v>
      </c>
      <c r="Z47" s="3">
        <v>0.29</v>
      </c>
      <c r="AA47" s="21">
        <f t="shared" si="33"/>
        <v>0.0058</v>
      </c>
      <c r="AB47" s="3">
        <v>0.01</v>
      </c>
      <c r="AC47" s="3">
        <v>0.28</v>
      </c>
      <c r="AD47" s="21">
        <f t="shared" si="34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5"/>
        <v>0.007</v>
      </c>
      <c r="AN47" s="3">
        <v>0.01</v>
      </c>
      <c r="AO47" s="3">
        <v>0.35</v>
      </c>
      <c r="AP47" s="3">
        <f t="shared" si="36"/>
        <v>0.0035</v>
      </c>
      <c r="AQ47" s="1">
        <f t="shared" si="41"/>
        <v>0.0205337395708541</v>
      </c>
      <c r="AR47" s="27">
        <f t="shared" si="45"/>
        <v>97.236</v>
      </c>
      <c r="AS47" s="1">
        <f t="shared" si="42"/>
        <v>0.13</v>
      </c>
      <c r="AT47" s="2">
        <f t="shared" si="43"/>
        <v>1.06666666666667</v>
      </c>
      <c r="AU47" s="1">
        <f t="shared" si="37"/>
        <v>1854.99188106025</v>
      </c>
    </row>
    <row r="48" spans="1:47">
      <c r="A48" s="6"/>
      <c r="B48" s="6"/>
      <c r="C48" s="9">
        <v>4</v>
      </c>
      <c r="D48" s="12">
        <v>12.5266802554667</v>
      </c>
      <c r="E48" s="13">
        <f t="shared" si="38"/>
        <v>5.7439492603871</v>
      </c>
      <c r="F48" s="9" t="s">
        <v>107</v>
      </c>
      <c r="G48" s="6">
        <v>5</v>
      </c>
      <c r="H48" s="11">
        <f t="shared" si="27"/>
        <v>12.5266802554667</v>
      </c>
      <c r="I48" s="11">
        <f t="shared" si="28"/>
        <v>285.676680255467</v>
      </c>
      <c r="J48" s="11">
        <f t="shared" si="29"/>
        <v>0.0831831873567192</v>
      </c>
      <c r="K48" s="11">
        <f t="shared" ref="K48:K55" si="47">$B$44/12</f>
        <v>97.236</v>
      </c>
      <c r="L48" s="11">
        <f t="shared" si="44"/>
        <v>0.97236</v>
      </c>
      <c r="M48" s="6" t="s">
        <v>109</v>
      </c>
      <c r="N48" s="11">
        <f>(O47-P47)*$C$24/100</f>
        <v>3.51489479271958</v>
      </c>
      <c r="O48" s="11">
        <f t="shared" si="39"/>
        <v>1.15735446277471</v>
      </c>
      <c r="P48" s="11">
        <f t="shared" si="30"/>
        <v>0.0962724331151242</v>
      </c>
      <c r="Q48" s="17">
        <f t="shared" si="46"/>
        <v>0.0125154163049662</v>
      </c>
      <c r="R48" s="11">
        <f t="shared" si="40"/>
        <v>0.1264068</v>
      </c>
      <c r="S48" s="18">
        <f t="shared" si="31"/>
        <v>0.0990090430654534</v>
      </c>
      <c r="T48" s="3">
        <v>0.01</v>
      </c>
      <c r="U48" s="19">
        <f t="shared" si="32"/>
        <v>0.000990090430654534</v>
      </c>
      <c r="V48" s="18"/>
      <c r="W48" s="3"/>
      <c r="X48" s="19"/>
      <c r="Y48" s="20">
        <v>0.04</v>
      </c>
      <c r="Z48" s="3">
        <v>0.29</v>
      </c>
      <c r="AA48" s="21">
        <f t="shared" si="33"/>
        <v>0.0116</v>
      </c>
      <c r="AB48" s="3">
        <v>0.015</v>
      </c>
      <c r="AC48" s="3">
        <v>0.28</v>
      </c>
      <c r="AD48" s="21">
        <f t="shared" si="34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5"/>
        <v>0.007</v>
      </c>
      <c r="AN48" s="3">
        <v>0.015</v>
      </c>
      <c r="AO48" s="3">
        <v>0.35</v>
      </c>
      <c r="AP48" s="3">
        <f t="shared" si="36"/>
        <v>0.00525</v>
      </c>
      <c r="AQ48" s="1">
        <f t="shared" si="41"/>
        <v>0.0290400904306545</v>
      </c>
      <c r="AR48" s="27">
        <f t="shared" si="45"/>
        <v>97.236</v>
      </c>
      <c r="AS48" s="1">
        <f t="shared" si="42"/>
        <v>0.13</v>
      </c>
      <c r="AT48" s="2">
        <f t="shared" si="43"/>
        <v>1.06666666666667</v>
      </c>
      <c r="AU48" s="1">
        <f t="shared" si="37"/>
        <v>2623.44478404616</v>
      </c>
    </row>
    <row r="49" spans="1:47">
      <c r="A49" s="6"/>
      <c r="B49" s="6"/>
      <c r="C49" s="9">
        <v>5</v>
      </c>
      <c r="D49" s="12">
        <v>19.44367154</v>
      </c>
      <c r="E49" s="13">
        <f t="shared" si="38"/>
        <v>12.5266802554667</v>
      </c>
      <c r="F49" s="9" t="s">
        <v>109</v>
      </c>
      <c r="G49" s="6">
        <v>6</v>
      </c>
      <c r="H49" s="11">
        <f t="shared" si="27"/>
        <v>19.44367154</v>
      </c>
      <c r="I49" s="11">
        <f t="shared" si="28"/>
        <v>292.59367154</v>
      </c>
      <c r="J49" s="11">
        <f t="shared" si="29"/>
        <v>0.186192705918182</v>
      </c>
      <c r="K49" s="11">
        <f t="shared" si="47"/>
        <v>97.236</v>
      </c>
      <c r="L49" s="11">
        <f t="shared" si="44"/>
        <v>0.97236</v>
      </c>
      <c r="M49" s="6" t="s">
        <v>107</v>
      </c>
      <c r="N49" s="6"/>
      <c r="O49" s="11">
        <f t="shared" si="39"/>
        <v>2.03344202965959</v>
      </c>
      <c r="P49" s="11">
        <f t="shared" si="30"/>
        <v>0.37861207383008</v>
      </c>
      <c r="Q49" s="17">
        <f t="shared" si="46"/>
        <v>0.0492195695979104</v>
      </c>
      <c r="R49" s="11">
        <f t="shared" si="40"/>
        <v>0.1264068</v>
      </c>
      <c r="S49" s="18">
        <f t="shared" si="31"/>
        <v>0.389374381741413</v>
      </c>
      <c r="T49" s="3">
        <v>0.01</v>
      </c>
      <c r="U49" s="19">
        <f t="shared" si="32"/>
        <v>0.00389374381741413</v>
      </c>
      <c r="V49" s="18"/>
      <c r="W49" s="3"/>
      <c r="X49" s="19"/>
      <c r="Y49" s="20">
        <v>0.04</v>
      </c>
      <c r="Z49" s="3">
        <v>0.29</v>
      </c>
      <c r="AA49" s="21">
        <f t="shared" si="33"/>
        <v>0.0116</v>
      </c>
      <c r="AB49" s="3">
        <v>0.015</v>
      </c>
      <c r="AC49" s="3">
        <v>0.28</v>
      </c>
      <c r="AD49" s="21">
        <f t="shared" si="34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5"/>
        <v>0.007</v>
      </c>
      <c r="AN49" s="3">
        <v>0.015</v>
      </c>
      <c r="AO49" s="3">
        <v>0.35</v>
      </c>
      <c r="AP49" s="3">
        <f t="shared" si="36"/>
        <v>0.00525</v>
      </c>
      <c r="AQ49" s="1">
        <f t="shared" si="41"/>
        <v>0.0319437438174141</v>
      </c>
      <c r="AR49" s="27">
        <f t="shared" si="45"/>
        <v>97.236</v>
      </c>
      <c r="AS49" s="1">
        <f t="shared" si="42"/>
        <v>0.13</v>
      </c>
      <c r="AT49" s="2">
        <f t="shared" si="43"/>
        <v>1.06666666666667</v>
      </c>
      <c r="AU49" s="1">
        <f t="shared" si="37"/>
        <v>2885.75713291307</v>
      </c>
    </row>
    <row r="50" spans="1:47">
      <c r="A50" s="6"/>
      <c r="B50" s="6"/>
      <c r="C50" s="9">
        <v>6</v>
      </c>
      <c r="D50" s="12">
        <v>24.2071103903333</v>
      </c>
      <c r="E50" s="13">
        <f t="shared" si="38"/>
        <v>19.44367154</v>
      </c>
      <c r="F50" s="9" t="s">
        <v>107</v>
      </c>
      <c r="G50" s="6">
        <v>7</v>
      </c>
      <c r="H50" s="11">
        <f t="shared" si="27"/>
        <v>24.2071103903333</v>
      </c>
      <c r="I50" s="11">
        <f t="shared" si="28"/>
        <v>297.357110390333</v>
      </c>
      <c r="J50" s="11">
        <f t="shared" si="29"/>
        <v>0.317304876284815</v>
      </c>
      <c r="K50" s="11">
        <f t="shared" si="47"/>
        <v>97.236</v>
      </c>
      <c r="L50" s="11">
        <f t="shared" si="44"/>
        <v>0.97236</v>
      </c>
      <c r="M50" s="6" t="s">
        <v>107</v>
      </c>
      <c r="N50" s="6"/>
      <c r="O50" s="11">
        <f t="shared" si="39"/>
        <v>2.62718995582951</v>
      </c>
      <c r="P50" s="11">
        <f t="shared" si="30"/>
        <v>0.833620183911191</v>
      </c>
      <c r="Q50" s="17">
        <f t="shared" si="46"/>
        <v>0.108370623908455</v>
      </c>
      <c r="R50" s="11">
        <f t="shared" si="40"/>
        <v>0.1264068</v>
      </c>
      <c r="S50" s="18">
        <f t="shared" si="31"/>
        <v>0.857316409468912</v>
      </c>
      <c r="T50" s="3">
        <v>0.01</v>
      </c>
      <c r="U50" s="19">
        <f t="shared" si="32"/>
        <v>0.00857316409468912</v>
      </c>
      <c r="V50" s="18"/>
      <c r="W50" s="3"/>
      <c r="X50" s="19"/>
      <c r="Y50" s="20">
        <v>0.04</v>
      </c>
      <c r="Z50" s="3">
        <v>0.29</v>
      </c>
      <c r="AA50" s="21">
        <f t="shared" si="33"/>
        <v>0.0116</v>
      </c>
      <c r="AB50" s="3">
        <v>0.015</v>
      </c>
      <c r="AC50" s="3">
        <v>0.28</v>
      </c>
      <c r="AD50" s="21">
        <f t="shared" si="34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5"/>
        <v>0.007</v>
      </c>
      <c r="AN50" s="3">
        <v>0.015</v>
      </c>
      <c r="AO50" s="3">
        <v>0.35</v>
      </c>
      <c r="AP50" s="3">
        <f t="shared" si="36"/>
        <v>0.00525</v>
      </c>
      <c r="AQ50" s="1">
        <f t="shared" si="41"/>
        <v>0.0366231640946891</v>
      </c>
      <c r="AR50" s="27">
        <f t="shared" si="45"/>
        <v>97.236</v>
      </c>
      <c r="AS50" s="1">
        <f t="shared" si="42"/>
        <v>0.13</v>
      </c>
      <c r="AT50" s="2">
        <f t="shared" si="43"/>
        <v>1.06666666666667</v>
      </c>
      <c r="AU50" s="1">
        <f t="shared" si="37"/>
        <v>3308.49000105242</v>
      </c>
    </row>
    <row r="51" spans="1:47">
      <c r="A51" s="6"/>
      <c r="B51" s="6"/>
      <c r="C51" s="9">
        <v>7</v>
      </c>
      <c r="D51" s="12">
        <v>25.3735550287097</v>
      </c>
      <c r="E51" s="13">
        <f t="shared" si="38"/>
        <v>24.2071103903333</v>
      </c>
      <c r="F51" s="9" t="s">
        <v>107</v>
      </c>
      <c r="G51" s="6">
        <v>8</v>
      </c>
      <c r="H51" s="11">
        <f t="shared" si="27"/>
        <v>25.3735550287097</v>
      </c>
      <c r="I51" s="11">
        <f t="shared" si="28"/>
        <v>298.52355502871</v>
      </c>
      <c r="J51" s="11">
        <f t="shared" si="29"/>
        <v>0.360613937825568</v>
      </c>
      <c r="K51" s="11">
        <f t="shared" si="47"/>
        <v>97.236</v>
      </c>
      <c r="L51" s="11">
        <f t="shared" si="44"/>
        <v>0.97236</v>
      </c>
      <c r="M51" s="6" t="s">
        <v>107</v>
      </c>
      <c r="N51" s="6"/>
      <c r="O51" s="11">
        <f t="shared" si="39"/>
        <v>2.76592977191832</v>
      </c>
      <c r="P51" s="11">
        <f t="shared" si="30"/>
        <v>0.99743282680044</v>
      </c>
      <c r="Q51" s="17">
        <f t="shared" si="46"/>
        <v>0.129666267484057</v>
      </c>
      <c r="R51" s="11">
        <f t="shared" si="40"/>
        <v>0.1264068</v>
      </c>
      <c r="S51" s="18">
        <f t="shared" si="31"/>
        <v>1.0257855391012</v>
      </c>
      <c r="T51" s="3">
        <v>0.01</v>
      </c>
      <c r="U51" s="19">
        <f t="shared" si="32"/>
        <v>0.010257855391012</v>
      </c>
      <c r="V51" s="18"/>
      <c r="W51" s="3"/>
      <c r="X51" s="19"/>
      <c r="Y51" s="20">
        <v>0.04</v>
      </c>
      <c r="Z51" s="3">
        <v>0.29</v>
      </c>
      <c r="AA51" s="21">
        <f t="shared" si="33"/>
        <v>0.0116</v>
      </c>
      <c r="AB51" s="3">
        <v>0.015</v>
      </c>
      <c r="AC51" s="3">
        <v>0.28</v>
      </c>
      <c r="AD51" s="21">
        <f t="shared" si="34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5"/>
        <v>0.007</v>
      </c>
      <c r="AN51" s="3">
        <v>0.015</v>
      </c>
      <c r="AO51" s="3">
        <v>0.35</v>
      </c>
      <c r="AP51" s="3">
        <f t="shared" si="36"/>
        <v>0.00525</v>
      </c>
      <c r="AQ51" s="1">
        <f t="shared" si="41"/>
        <v>0.038307855391012</v>
      </c>
      <c r="AR51" s="27">
        <f t="shared" si="45"/>
        <v>97.236</v>
      </c>
      <c r="AS51" s="1">
        <f t="shared" si="42"/>
        <v>0.13</v>
      </c>
      <c r="AT51" s="2">
        <f t="shared" si="43"/>
        <v>1.06666666666667</v>
      </c>
      <c r="AU51" s="1">
        <f t="shared" si="37"/>
        <v>3460.6828671394</v>
      </c>
    </row>
    <row r="52" spans="1:47">
      <c r="A52" s="6"/>
      <c r="B52" s="6"/>
      <c r="C52" s="9">
        <v>8</v>
      </c>
      <c r="D52" s="12">
        <v>24.669808186129</v>
      </c>
      <c r="E52" s="13">
        <f t="shared" si="38"/>
        <v>25.3735550287097</v>
      </c>
      <c r="F52" s="9" t="s">
        <v>107</v>
      </c>
      <c r="G52" s="6">
        <v>9</v>
      </c>
      <c r="H52" s="11">
        <f t="shared" si="27"/>
        <v>24.669808186129</v>
      </c>
      <c r="I52" s="11">
        <f t="shared" si="28"/>
        <v>297.819808186129</v>
      </c>
      <c r="J52" s="11">
        <f t="shared" si="29"/>
        <v>0.333864544904438</v>
      </c>
      <c r="K52" s="11">
        <f t="shared" si="47"/>
        <v>97.236</v>
      </c>
      <c r="L52" s="11">
        <f t="shared" si="44"/>
        <v>0.97236</v>
      </c>
      <c r="M52" s="6" t="s">
        <v>107</v>
      </c>
      <c r="N52" s="6"/>
      <c r="O52" s="11">
        <f t="shared" si="39"/>
        <v>2.74085694511788</v>
      </c>
      <c r="P52" s="11">
        <f t="shared" si="30"/>
        <v>0.915074956629949</v>
      </c>
      <c r="Q52" s="17">
        <f t="shared" si="46"/>
        <v>0.118959744361893</v>
      </c>
      <c r="R52" s="11">
        <f t="shared" si="40"/>
        <v>0.1264068</v>
      </c>
      <c r="S52" s="18">
        <f t="shared" si="31"/>
        <v>0.941086589976911</v>
      </c>
      <c r="T52" s="3">
        <v>0.01</v>
      </c>
      <c r="U52" s="19">
        <f t="shared" si="32"/>
        <v>0.00941086589976911</v>
      </c>
      <c r="V52" s="18"/>
      <c r="W52" s="3"/>
      <c r="X52" s="19"/>
      <c r="Y52" s="20">
        <v>0.04</v>
      </c>
      <c r="Z52" s="3">
        <v>0.29</v>
      </c>
      <c r="AA52" s="21">
        <f t="shared" si="33"/>
        <v>0.0116</v>
      </c>
      <c r="AB52" s="3">
        <v>0.015</v>
      </c>
      <c r="AC52" s="3">
        <v>0.28</v>
      </c>
      <c r="AD52" s="21">
        <f t="shared" si="34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5"/>
        <v>0.007</v>
      </c>
      <c r="AN52" s="3">
        <v>0.015</v>
      </c>
      <c r="AO52" s="3">
        <v>0.35</v>
      </c>
      <c r="AP52" s="3">
        <f t="shared" si="36"/>
        <v>0.00525</v>
      </c>
      <c r="AQ52" s="1">
        <f t="shared" si="41"/>
        <v>0.0374608658997691</v>
      </c>
      <c r="AR52" s="27">
        <f t="shared" si="45"/>
        <v>97.236</v>
      </c>
      <c r="AS52" s="1">
        <f t="shared" si="42"/>
        <v>0.13</v>
      </c>
      <c r="AT52" s="2">
        <f t="shared" si="43"/>
        <v>1.06666666666667</v>
      </c>
      <c r="AU52" s="1">
        <f t="shared" si="37"/>
        <v>3384.16691522633</v>
      </c>
    </row>
    <row r="53" spans="1:47">
      <c r="A53" s="6"/>
      <c r="B53" s="6"/>
      <c r="C53" s="9">
        <v>9</v>
      </c>
      <c r="D53" s="12">
        <v>17.1443060686667</v>
      </c>
      <c r="E53" s="13">
        <f t="shared" si="38"/>
        <v>24.669808186129</v>
      </c>
      <c r="F53" s="9" t="s">
        <v>107</v>
      </c>
      <c r="G53" s="6">
        <v>10</v>
      </c>
      <c r="H53" s="11">
        <f t="shared" si="27"/>
        <v>17.1443060686667</v>
      </c>
      <c r="I53" s="11">
        <f t="shared" si="28"/>
        <v>290.294306068667</v>
      </c>
      <c r="J53" s="11">
        <f t="shared" si="29"/>
        <v>0.143050456989285</v>
      </c>
      <c r="K53" s="11">
        <f t="shared" si="47"/>
        <v>97.236</v>
      </c>
      <c r="L53" s="11">
        <f t="shared" si="44"/>
        <v>0.97236</v>
      </c>
      <c r="M53" s="6" t="s">
        <v>107</v>
      </c>
      <c r="N53" s="6"/>
      <c r="O53" s="11">
        <f t="shared" si="39"/>
        <v>2.79814198848793</v>
      </c>
      <c r="P53" s="11">
        <f t="shared" si="30"/>
        <v>0.400275490174104</v>
      </c>
      <c r="Q53" s="17">
        <f t="shared" si="46"/>
        <v>0.0520358137226335</v>
      </c>
      <c r="R53" s="11">
        <f t="shared" si="40"/>
        <v>0.1264068</v>
      </c>
      <c r="S53" s="18">
        <f t="shared" si="31"/>
        <v>0.411653595555251</v>
      </c>
      <c r="T53" s="3">
        <v>0.01</v>
      </c>
      <c r="U53" s="19">
        <f t="shared" si="32"/>
        <v>0.00411653595555251</v>
      </c>
      <c r="V53" s="18"/>
      <c r="W53" s="3"/>
      <c r="X53" s="19"/>
      <c r="Y53" s="20">
        <v>0.02</v>
      </c>
      <c r="Z53" s="3">
        <v>0.29</v>
      </c>
      <c r="AA53" s="21">
        <f t="shared" si="33"/>
        <v>0.0058</v>
      </c>
      <c r="AB53" s="3">
        <v>0.01</v>
      </c>
      <c r="AC53" s="3">
        <v>0.28</v>
      </c>
      <c r="AD53" s="21">
        <f t="shared" si="34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5"/>
        <v>0.007</v>
      </c>
      <c r="AN53" s="3">
        <v>0.01</v>
      </c>
      <c r="AO53" s="3">
        <v>0.35</v>
      </c>
      <c r="AP53" s="3">
        <f t="shared" si="36"/>
        <v>0.0035</v>
      </c>
      <c r="AQ53" s="1">
        <f t="shared" si="41"/>
        <v>0.0232165359555525</v>
      </c>
      <c r="AR53" s="27">
        <f t="shared" si="45"/>
        <v>97.236</v>
      </c>
      <c r="AS53" s="1">
        <f t="shared" si="42"/>
        <v>0.13</v>
      </c>
      <c r="AT53" s="2">
        <f t="shared" si="43"/>
        <v>1.06666666666667</v>
      </c>
      <c r="AU53" s="1">
        <f t="shared" si="37"/>
        <v>2097.35228964442</v>
      </c>
    </row>
    <row r="54" spans="1:47">
      <c r="A54" s="6"/>
      <c r="B54" s="6"/>
      <c r="C54" s="9">
        <v>10</v>
      </c>
      <c r="D54" s="12">
        <v>9.51266672396774</v>
      </c>
      <c r="E54" s="13">
        <f t="shared" si="38"/>
        <v>17.1443060686667</v>
      </c>
      <c r="F54" s="9" t="s">
        <v>107</v>
      </c>
      <c r="G54" s="6">
        <v>11</v>
      </c>
      <c r="H54" s="11">
        <f t="shared" si="27"/>
        <v>9.51266672396774</v>
      </c>
      <c r="I54" s="11">
        <f t="shared" si="28"/>
        <v>282.662666723968</v>
      </c>
      <c r="J54" s="11">
        <f t="shared" si="29"/>
        <v>0.0578363695137454</v>
      </c>
      <c r="K54" s="11">
        <f t="shared" si="47"/>
        <v>97.236</v>
      </c>
      <c r="L54" s="11">
        <f t="shared" si="44"/>
        <v>0.97236</v>
      </c>
      <c r="M54" s="6" t="s">
        <v>109</v>
      </c>
      <c r="N54" s="11">
        <f>(O53-P53)*$C$24/100</f>
        <v>2.27797317339814</v>
      </c>
      <c r="O54" s="11">
        <f t="shared" si="39"/>
        <v>1.09225332491569</v>
      </c>
      <c r="P54" s="11">
        <f t="shared" si="30"/>
        <v>0.0631719669024409</v>
      </c>
      <c r="Q54" s="17">
        <f t="shared" si="46"/>
        <v>0.00821235569731732</v>
      </c>
      <c r="R54" s="11">
        <f t="shared" si="40"/>
        <v>0.1264068</v>
      </c>
      <c r="S54" s="18">
        <f t="shared" si="31"/>
        <v>0.0649676733950809</v>
      </c>
      <c r="T54" s="3">
        <v>0.01</v>
      </c>
      <c r="U54" s="19">
        <f t="shared" si="32"/>
        <v>0.000649676733950809</v>
      </c>
      <c r="V54" s="18"/>
      <c r="W54" s="3"/>
      <c r="X54" s="19"/>
      <c r="Y54" s="20">
        <v>0.02</v>
      </c>
      <c r="Z54" s="3">
        <v>0.29</v>
      </c>
      <c r="AA54" s="21">
        <f t="shared" si="33"/>
        <v>0.0058</v>
      </c>
      <c r="AB54" s="3">
        <v>0.01</v>
      </c>
      <c r="AC54" s="3">
        <v>0.28</v>
      </c>
      <c r="AD54" s="21">
        <f t="shared" si="34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5"/>
        <v>0.007</v>
      </c>
      <c r="AN54" s="3">
        <v>0.01</v>
      </c>
      <c r="AO54" s="3">
        <v>0.35</v>
      </c>
      <c r="AP54" s="3">
        <f t="shared" si="36"/>
        <v>0.0035</v>
      </c>
      <c r="AQ54" s="1">
        <f t="shared" si="41"/>
        <v>0.0197496767339508</v>
      </c>
      <c r="AR54" s="27">
        <f t="shared" si="45"/>
        <v>97.236</v>
      </c>
      <c r="AS54" s="1">
        <f t="shared" si="42"/>
        <v>0.13</v>
      </c>
      <c r="AT54" s="2">
        <f t="shared" si="43"/>
        <v>1.06666666666667</v>
      </c>
      <c r="AU54" s="1">
        <f t="shared" si="37"/>
        <v>1784.16064295683</v>
      </c>
    </row>
    <row r="55" spans="1:48">
      <c r="A55" s="6"/>
      <c r="B55" s="6"/>
      <c r="C55" s="9">
        <v>11</v>
      </c>
      <c r="D55" s="12">
        <v>2.19630858486667</v>
      </c>
      <c r="E55" s="13">
        <f t="shared" si="38"/>
        <v>9.51266672396774</v>
      </c>
      <c r="F55" s="9" t="s">
        <v>109</v>
      </c>
      <c r="G55" s="6">
        <v>12</v>
      </c>
      <c r="H55" s="11">
        <f t="shared" si="27"/>
        <v>2.19630858486667</v>
      </c>
      <c r="I55" s="11">
        <f t="shared" si="28"/>
        <v>275.346308584867</v>
      </c>
      <c r="J55" s="11">
        <f t="shared" si="29"/>
        <v>0.0231575013567603</v>
      </c>
      <c r="K55" s="11">
        <f t="shared" si="47"/>
        <v>97.236</v>
      </c>
      <c r="L55" s="11">
        <f t="shared" si="44"/>
        <v>0.97236</v>
      </c>
      <c r="M55" s="6" t="s">
        <v>107</v>
      </c>
      <c r="N55" s="6"/>
      <c r="O55" s="11">
        <f t="shared" si="39"/>
        <v>2.00144135801325</v>
      </c>
      <c r="P55" s="11">
        <f t="shared" si="30"/>
        <v>0.046348380963668</v>
      </c>
      <c r="Q55" s="17">
        <f t="shared" si="46"/>
        <v>0.00602528952527683</v>
      </c>
      <c r="R55" s="11">
        <f t="shared" si="40"/>
        <v>0.1264068</v>
      </c>
      <c r="S55" s="18">
        <f t="shared" si="31"/>
        <v>0.0476658654856925</v>
      </c>
      <c r="T55" s="3">
        <v>0.01</v>
      </c>
      <c r="U55" s="19">
        <f t="shared" si="32"/>
        <v>0.000476658654856925</v>
      </c>
      <c r="V55" s="18"/>
      <c r="W55" s="3"/>
      <c r="X55" s="19"/>
      <c r="Y55" s="20">
        <v>0.02</v>
      </c>
      <c r="Z55" s="3">
        <v>0.29</v>
      </c>
      <c r="AA55" s="21">
        <f t="shared" si="33"/>
        <v>0.0058</v>
      </c>
      <c r="AB55" s="3">
        <v>0.01</v>
      </c>
      <c r="AC55" s="3">
        <v>0.28</v>
      </c>
      <c r="AD55" s="21">
        <f t="shared" si="34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5"/>
        <v>0.007</v>
      </c>
      <c r="AN55" s="3">
        <v>0.01</v>
      </c>
      <c r="AO55" s="3">
        <v>0.35</v>
      </c>
      <c r="AP55" s="3">
        <f t="shared" si="36"/>
        <v>0.0035</v>
      </c>
      <c r="AQ55" s="1">
        <f t="shared" si="41"/>
        <v>0.0195766586548569</v>
      </c>
      <c r="AR55" s="27">
        <f t="shared" si="45"/>
        <v>97.236</v>
      </c>
      <c r="AS55" s="1">
        <f t="shared" si="42"/>
        <v>0.13</v>
      </c>
      <c r="AT55" s="2">
        <f t="shared" si="43"/>
        <v>1.06666666666667</v>
      </c>
      <c r="AU55" s="1">
        <f t="shared" si="37"/>
        <v>1768.53041004731</v>
      </c>
      <c r="AV55" s="1">
        <f>SUM(AU44:AU55)</f>
        <v>28390.569018348</v>
      </c>
    </row>
    <row r="56" spans="1:19">
      <c r="A56" s="6"/>
      <c r="B56" s="6"/>
      <c r="C56" s="9">
        <v>12</v>
      </c>
      <c r="D56" s="12">
        <v>-6.51467922790323</v>
      </c>
      <c r="E56" s="13">
        <f t="shared" si="38"/>
        <v>2.19630858486667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</row>
    <row r="59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pans="1:47">
      <c r="A60" s="6" t="s">
        <v>105</v>
      </c>
      <c r="B60" s="6">
        <v>1655.64</v>
      </c>
      <c r="C60" s="9" t="s">
        <v>106</v>
      </c>
      <c r="D60" s="9">
        <v>-4</v>
      </c>
      <c r="E60" s="9"/>
      <c r="F60" s="9"/>
      <c r="G60" s="6">
        <v>1</v>
      </c>
      <c r="H60" s="11">
        <f t="shared" ref="H60:H71" si="48">E61</f>
        <v>-4</v>
      </c>
      <c r="I60" s="11">
        <f t="shared" ref="I60:I71" si="49">H60+273.15</f>
        <v>269.15</v>
      </c>
      <c r="J60" s="11">
        <f t="shared" ref="J60:J71" si="50">EXP(($C$18*(I60-$C$16))/($C$19*I60*$C$16))</f>
        <v>0.0102597002578668</v>
      </c>
      <c r="K60" s="11">
        <f>$B$60/12</f>
        <v>137.97</v>
      </c>
      <c r="L60" s="11">
        <f>K60*$B$61/100</f>
        <v>1.3797</v>
      </c>
      <c r="M60" s="6" t="s">
        <v>107</v>
      </c>
      <c r="N60" s="6"/>
      <c r="O60" s="11">
        <f>L60</f>
        <v>1.3797</v>
      </c>
      <c r="P60" s="11">
        <f t="shared" ref="P60:P71" si="51">O60*J60</f>
        <v>0.0141553084457788</v>
      </c>
      <c r="Q60" s="17">
        <f>P60*$B$62</f>
        <v>0.00141553084457788</v>
      </c>
      <c r="R60" s="11">
        <f>L60*$B$62</f>
        <v>0.13797</v>
      </c>
      <c r="S60" s="18">
        <f t="shared" ref="S60:S71" si="52">Q60/R60</f>
        <v>0.0102597002578667</v>
      </c>
      <c r="T60" s="3">
        <v>0.01</v>
      </c>
      <c r="U60" s="19">
        <f t="shared" ref="U60:U71" si="53">S60*T60</f>
        <v>0.000102597002578667</v>
      </c>
      <c r="V60" s="18"/>
      <c r="W60" s="3"/>
      <c r="X60" s="19"/>
      <c r="Y60" s="20">
        <v>0.02</v>
      </c>
      <c r="Z60" s="3">
        <v>0.06</v>
      </c>
      <c r="AA60" s="21">
        <f t="shared" ref="AA60:AA71" si="54">Y60*Z60</f>
        <v>0.0012</v>
      </c>
      <c r="AB60" s="3">
        <v>0.01</v>
      </c>
      <c r="AC60" s="3">
        <v>0.63</v>
      </c>
      <c r="AD60" s="21">
        <f t="shared" ref="AD60:AD71" si="55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6">AK60*AL60</f>
        <v>0.002</v>
      </c>
      <c r="AN60" s="3">
        <v>0.01</v>
      </c>
      <c r="AO60" s="3">
        <v>0.28</v>
      </c>
      <c r="AP60" s="3">
        <f t="shared" ref="AP60:AP71" si="57">AO60*AN60</f>
        <v>0.0028</v>
      </c>
      <c r="AQ60" s="1">
        <f>(AP60+AM60+AD60+AA60+U60+X60+AG60+AJ60)</f>
        <v>0.0124025970025787</v>
      </c>
      <c r="AR60" s="27">
        <f>$B$60/12</f>
        <v>137.97</v>
      </c>
      <c r="AS60" s="1">
        <f>$B$62</f>
        <v>0.1</v>
      </c>
      <c r="AT60" s="2">
        <f>$E$5/12</f>
        <v>0</v>
      </c>
      <c r="AU60" s="1">
        <f t="shared" ref="AU60:AU71" si="58">AT60*10000*AS60*0.67*AR60*AQ60</f>
        <v>0</v>
      </c>
    </row>
    <row r="61" spans="1:47">
      <c r="A61" s="6" t="s">
        <v>108</v>
      </c>
      <c r="B61" s="6">
        <v>1</v>
      </c>
      <c r="C61" s="9">
        <v>1</v>
      </c>
      <c r="D61" s="12">
        <v>-7.77122859829032</v>
      </c>
      <c r="E61" s="13">
        <f t="shared" ref="E61:E72" si="59">D60</f>
        <v>-4</v>
      </c>
      <c r="F61" s="9" t="s">
        <v>107</v>
      </c>
      <c r="G61" s="6">
        <v>2</v>
      </c>
      <c r="H61" s="11">
        <f t="shared" si="48"/>
        <v>-7.77122859829032</v>
      </c>
      <c r="I61" s="11">
        <f t="shared" si="49"/>
        <v>265.37877140171</v>
      </c>
      <c r="J61" s="11">
        <f t="shared" si="50"/>
        <v>0.00613576596727947</v>
      </c>
      <c r="K61" s="11">
        <f t="shared" ref="K61:K71" si="60">$B$60/12</f>
        <v>137.97</v>
      </c>
      <c r="L61" s="11">
        <f t="shared" ref="L61:L71" si="61">K61*$B$61/100</f>
        <v>1.3797</v>
      </c>
      <c r="M61" s="6" t="s">
        <v>107</v>
      </c>
      <c r="N61" s="6"/>
      <c r="O61" s="11">
        <f t="shared" ref="O61:O71" si="62">L61+O60-P60-N61</f>
        <v>2.74524469155422</v>
      </c>
      <c r="P61" s="11">
        <f t="shared" si="51"/>
        <v>0.016844178950293</v>
      </c>
      <c r="Q61" s="17">
        <f t="shared" ref="Q61:Q71" si="63">P61*$B$62</f>
        <v>0.0016844178950293</v>
      </c>
      <c r="R61" s="11">
        <f>L61*$B$62</f>
        <v>0.13797</v>
      </c>
      <c r="S61" s="18">
        <f t="shared" si="52"/>
        <v>0.0122085808148822</v>
      </c>
      <c r="T61" s="3">
        <v>0.01</v>
      </c>
      <c r="U61" s="19">
        <f t="shared" si="53"/>
        <v>0.000122085808148822</v>
      </c>
      <c r="V61" s="18"/>
      <c r="W61" s="3"/>
      <c r="X61" s="19"/>
      <c r="Y61" s="20">
        <v>0.02</v>
      </c>
      <c r="Z61" s="3">
        <v>0.06</v>
      </c>
      <c r="AA61" s="21">
        <f t="shared" si="54"/>
        <v>0.0012</v>
      </c>
      <c r="AB61" s="3">
        <v>0.01</v>
      </c>
      <c r="AC61" s="3">
        <v>0.63</v>
      </c>
      <c r="AD61" s="21">
        <f t="shared" si="55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6"/>
        <v>0.002</v>
      </c>
      <c r="AN61" s="3">
        <v>0.01</v>
      </c>
      <c r="AO61" s="3">
        <v>0.28</v>
      </c>
      <c r="AP61" s="3">
        <f t="shared" si="57"/>
        <v>0.0028</v>
      </c>
      <c r="AQ61" s="1">
        <f t="shared" ref="AQ61:AQ71" si="64">(AP61+AM61+AD61+AA61+U61+X61+AG61+AJ61)</f>
        <v>0.0124220858081488</v>
      </c>
      <c r="AR61" s="27">
        <f t="shared" ref="AR61:AR71" si="65">$B$60/12</f>
        <v>137.97</v>
      </c>
      <c r="AS61" s="1">
        <f t="shared" ref="AS61:AS71" si="66">$B$62</f>
        <v>0.1</v>
      </c>
      <c r="AT61" s="2">
        <f>$E$5/12</f>
        <v>0</v>
      </c>
      <c r="AU61" s="1">
        <f t="shared" si="58"/>
        <v>0</v>
      </c>
    </row>
    <row r="62" spans="1:47">
      <c r="A62" s="6" t="s">
        <v>70</v>
      </c>
      <c r="B62" s="6">
        <v>0.1</v>
      </c>
      <c r="C62" s="9">
        <v>2</v>
      </c>
      <c r="D62" s="12">
        <v>-4.36181432007143</v>
      </c>
      <c r="E62" s="13">
        <f t="shared" si="59"/>
        <v>-7.77122859829032</v>
      </c>
      <c r="F62" s="9" t="s">
        <v>107</v>
      </c>
      <c r="G62" s="6">
        <v>3</v>
      </c>
      <c r="H62" s="11">
        <f t="shared" si="48"/>
        <v>-4.36181432007143</v>
      </c>
      <c r="I62" s="11">
        <f t="shared" si="49"/>
        <v>268.788185679929</v>
      </c>
      <c r="J62" s="11">
        <f t="shared" si="50"/>
        <v>0.00977205921917623</v>
      </c>
      <c r="K62" s="11">
        <f t="shared" si="60"/>
        <v>137.97</v>
      </c>
      <c r="L62" s="11">
        <f t="shared" si="61"/>
        <v>1.3797</v>
      </c>
      <c r="M62" s="6" t="s">
        <v>107</v>
      </c>
      <c r="N62" s="6"/>
      <c r="O62" s="11">
        <f t="shared" si="62"/>
        <v>4.10810051260393</v>
      </c>
      <c r="P62" s="11">
        <f t="shared" si="51"/>
        <v>0.0401446014874938</v>
      </c>
      <c r="Q62" s="17">
        <f t="shared" si="63"/>
        <v>0.00401446014874938</v>
      </c>
      <c r="R62" s="11">
        <f t="shared" ref="R62:R71" si="67">L62*$B$62</f>
        <v>0.13797</v>
      </c>
      <c r="S62" s="18">
        <f t="shared" si="52"/>
        <v>0.0290966162843327</v>
      </c>
      <c r="T62" s="3">
        <v>0.01</v>
      </c>
      <c r="U62" s="19">
        <f t="shared" si="53"/>
        <v>0.000290966162843327</v>
      </c>
      <c r="V62" s="18"/>
      <c r="W62" s="3"/>
      <c r="X62" s="19"/>
      <c r="Y62" s="20">
        <v>0.02</v>
      </c>
      <c r="Z62" s="3">
        <v>0.06</v>
      </c>
      <c r="AA62" s="21">
        <f t="shared" si="54"/>
        <v>0.0012</v>
      </c>
      <c r="AB62" s="3">
        <v>0.01</v>
      </c>
      <c r="AC62" s="3">
        <v>0.63</v>
      </c>
      <c r="AD62" s="21">
        <f t="shared" si="55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6"/>
        <v>0.002</v>
      </c>
      <c r="AN62" s="3">
        <v>0.01</v>
      </c>
      <c r="AO62" s="3">
        <v>0.28</v>
      </c>
      <c r="AP62" s="3">
        <f t="shared" si="57"/>
        <v>0.0028</v>
      </c>
      <c r="AQ62" s="1">
        <f t="shared" si="64"/>
        <v>0.0125909661628433</v>
      </c>
      <c r="AR62" s="27">
        <f t="shared" si="65"/>
        <v>137.97</v>
      </c>
      <c r="AS62" s="1">
        <f t="shared" si="66"/>
        <v>0.1</v>
      </c>
      <c r="AT62" s="2">
        <f>$E$5/12</f>
        <v>0</v>
      </c>
      <c r="AU62" s="1">
        <f t="shared" si="58"/>
        <v>0</v>
      </c>
    </row>
    <row r="63" spans="1:47">
      <c r="A63" s="6"/>
      <c r="B63" s="6"/>
      <c r="C63" s="9">
        <v>3</v>
      </c>
      <c r="D63" s="12">
        <v>5.7439492603871</v>
      </c>
      <c r="E63" s="13">
        <f t="shared" si="59"/>
        <v>-4.36181432007143</v>
      </c>
      <c r="F63" s="9" t="s">
        <v>107</v>
      </c>
      <c r="G63" s="6">
        <v>4</v>
      </c>
      <c r="H63" s="11">
        <f t="shared" si="48"/>
        <v>5.7439492603871</v>
      </c>
      <c r="I63" s="11">
        <f t="shared" si="49"/>
        <v>278.893949260387</v>
      </c>
      <c r="J63" s="11">
        <f t="shared" si="50"/>
        <v>0.0363115901257806</v>
      </c>
      <c r="K63" s="11">
        <f t="shared" si="60"/>
        <v>137.97</v>
      </c>
      <c r="L63" s="11">
        <f t="shared" si="61"/>
        <v>1.3797</v>
      </c>
      <c r="M63" s="6" t="s">
        <v>107</v>
      </c>
      <c r="N63" s="6"/>
      <c r="O63" s="11">
        <f t="shared" si="62"/>
        <v>5.44765591111643</v>
      </c>
      <c r="P63" s="11">
        <f t="shared" si="51"/>
        <v>0.197813048590746</v>
      </c>
      <c r="Q63" s="17">
        <f t="shared" si="63"/>
        <v>0.0197813048590746</v>
      </c>
      <c r="R63" s="11">
        <f t="shared" si="67"/>
        <v>0.13797</v>
      </c>
      <c r="S63" s="18">
        <f t="shared" si="52"/>
        <v>0.143373957085414</v>
      </c>
      <c r="T63" s="3">
        <v>0.01</v>
      </c>
      <c r="U63" s="19">
        <f t="shared" si="53"/>
        <v>0.00143373957085414</v>
      </c>
      <c r="V63" s="18"/>
      <c r="W63" s="3"/>
      <c r="X63" s="19"/>
      <c r="Y63" s="20">
        <v>0.02</v>
      </c>
      <c r="Z63" s="3">
        <v>0.06</v>
      </c>
      <c r="AA63" s="21">
        <f t="shared" si="54"/>
        <v>0.0012</v>
      </c>
      <c r="AB63" s="3">
        <v>0.01</v>
      </c>
      <c r="AC63" s="3">
        <v>0.63</v>
      </c>
      <c r="AD63" s="21">
        <f t="shared" si="55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6"/>
        <v>0.002</v>
      </c>
      <c r="AN63" s="3">
        <v>0.01</v>
      </c>
      <c r="AO63" s="3">
        <v>0.28</v>
      </c>
      <c r="AP63" s="3">
        <f t="shared" si="57"/>
        <v>0.0028</v>
      </c>
      <c r="AQ63" s="1">
        <f t="shared" si="64"/>
        <v>0.0137337395708541</v>
      </c>
      <c r="AR63" s="27">
        <f t="shared" si="65"/>
        <v>137.97</v>
      </c>
      <c r="AS63" s="1">
        <f t="shared" si="66"/>
        <v>0.1</v>
      </c>
      <c r="AT63" s="2">
        <f>$E$5/12</f>
        <v>0</v>
      </c>
      <c r="AU63" s="1">
        <f t="shared" si="58"/>
        <v>0</v>
      </c>
    </row>
    <row r="64" spans="1:47">
      <c r="A64" s="6"/>
      <c r="B64" s="6"/>
      <c r="C64" s="9">
        <v>4</v>
      </c>
      <c r="D64" s="12">
        <v>12.5266802554667</v>
      </c>
      <c r="E64" s="13">
        <f t="shared" si="59"/>
        <v>5.7439492603871</v>
      </c>
      <c r="F64" s="9" t="s">
        <v>107</v>
      </c>
      <c r="G64" s="6">
        <v>5</v>
      </c>
      <c r="H64" s="11">
        <f t="shared" si="48"/>
        <v>12.5266802554667</v>
      </c>
      <c r="I64" s="11">
        <f t="shared" si="49"/>
        <v>285.676680255467</v>
      </c>
      <c r="J64" s="11">
        <f t="shared" si="50"/>
        <v>0.0831831873567192</v>
      </c>
      <c r="K64" s="11">
        <f t="shared" si="60"/>
        <v>137.97</v>
      </c>
      <c r="L64" s="11">
        <f t="shared" si="61"/>
        <v>1.3797</v>
      </c>
      <c r="M64" s="6" t="s">
        <v>109</v>
      </c>
      <c r="N64" s="11">
        <f>(O63-P63)*$C$24/100</f>
        <v>4.9873507193994</v>
      </c>
      <c r="O64" s="11">
        <f t="shared" si="62"/>
        <v>1.64219214312628</v>
      </c>
      <c r="P64" s="11">
        <f t="shared" si="51"/>
        <v>0.136602776717406</v>
      </c>
      <c r="Q64" s="17">
        <f t="shared" si="63"/>
        <v>0.0136602776717406</v>
      </c>
      <c r="R64" s="11">
        <f t="shared" si="67"/>
        <v>0.13797</v>
      </c>
      <c r="S64" s="18">
        <f t="shared" si="52"/>
        <v>0.0990090430654533</v>
      </c>
      <c r="T64" s="3">
        <v>0.01</v>
      </c>
      <c r="U64" s="19">
        <f t="shared" si="53"/>
        <v>0.000990090430654533</v>
      </c>
      <c r="V64" s="18"/>
      <c r="W64" s="3"/>
      <c r="X64" s="19"/>
      <c r="Y64" s="20">
        <v>0.04</v>
      </c>
      <c r="Z64" s="3">
        <v>0.06</v>
      </c>
      <c r="AA64" s="21">
        <f t="shared" si="54"/>
        <v>0.0024</v>
      </c>
      <c r="AB64" s="3">
        <v>0.015</v>
      </c>
      <c r="AC64" s="3">
        <v>0.63</v>
      </c>
      <c r="AD64" s="21">
        <f t="shared" si="55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6"/>
        <v>0.002</v>
      </c>
      <c r="AN64" s="3">
        <v>0.015</v>
      </c>
      <c r="AO64" s="3">
        <v>0.28</v>
      </c>
      <c r="AP64" s="3">
        <f t="shared" si="57"/>
        <v>0.0042</v>
      </c>
      <c r="AQ64" s="1">
        <f t="shared" si="64"/>
        <v>0.0190400904306545</v>
      </c>
      <c r="AR64" s="27">
        <f t="shared" si="65"/>
        <v>137.97</v>
      </c>
      <c r="AS64" s="1">
        <f t="shared" si="66"/>
        <v>0.1</v>
      </c>
      <c r="AT64" s="2">
        <f>$E$5/12</f>
        <v>0</v>
      </c>
      <c r="AU64" s="1">
        <f t="shared" si="58"/>
        <v>0</v>
      </c>
    </row>
    <row r="65" spans="1:47">
      <c r="A65" s="6"/>
      <c r="B65" s="6"/>
      <c r="C65" s="9">
        <v>5</v>
      </c>
      <c r="D65" s="12">
        <v>19.44367154</v>
      </c>
      <c r="E65" s="13">
        <f t="shared" si="59"/>
        <v>12.5266802554667</v>
      </c>
      <c r="F65" s="9" t="s">
        <v>109</v>
      </c>
      <c r="G65" s="6">
        <v>6</v>
      </c>
      <c r="H65" s="11">
        <f t="shared" si="48"/>
        <v>19.44367154</v>
      </c>
      <c r="I65" s="11">
        <f t="shared" si="49"/>
        <v>292.59367154</v>
      </c>
      <c r="J65" s="11">
        <f t="shared" si="50"/>
        <v>0.186192705918182</v>
      </c>
      <c r="K65" s="11">
        <f t="shared" si="60"/>
        <v>137.97</v>
      </c>
      <c r="L65" s="11">
        <f t="shared" si="61"/>
        <v>1.3797</v>
      </c>
      <c r="M65" s="6" t="s">
        <v>107</v>
      </c>
      <c r="N65" s="6"/>
      <c r="O65" s="11">
        <f t="shared" si="62"/>
        <v>2.88528936640888</v>
      </c>
      <c r="P65" s="11">
        <f t="shared" si="51"/>
        <v>0.537219834488627</v>
      </c>
      <c r="Q65" s="17">
        <f t="shared" si="63"/>
        <v>0.0537219834488627</v>
      </c>
      <c r="R65" s="11">
        <f t="shared" si="67"/>
        <v>0.13797</v>
      </c>
      <c r="S65" s="18">
        <f t="shared" si="52"/>
        <v>0.389374381741413</v>
      </c>
      <c r="T65" s="3">
        <v>0.01</v>
      </c>
      <c r="U65" s="19">
        <f t="shared" si="53"/>
        <v>0.00389374381741413</v>
      </c>
      <c r="V65" s="18"/>
      <c r="W65" s="3"/>
      <c r="X65" s="19"/>
      <c r="Y65" s="20">
        <v>0.04</v>
      </c>
      <c r="Z65" s="3">
        <v>0.06</v>
      </c>
      <c r="AA65" s="21">
        <f t="shared" si="54"/>
        <v>0.0024</v>
      </c>
      <c r="AB65" s="3">
        <v>0.015</v>
      </c>
      <c r="AC65" s="3">
        <v>0.63</v>
      </c>
      <c r="AD65" s="21">
        <f t="shared" si="55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6"/>
        <v>0.002</v>
      </c>
      <c r="AN65" s="3">
        <v>0.015</v>
      </c>
      <c r="AO65" s="3">
        <v>0.28</v>
      </c>
      <c r="AP65" s="3">
        <f t="shared" si="57"/>
        <v>0.0042</v>
      </c>
      <c r="AQ65" s="1">
        <f t="shared" si="64"/>
        <v>0.0219437438174141</v>
      </c>
      <c r="AR65" s="27">
        <f t="shared" si="65"/>
        <v>137.97</v>
      </c>
      <c r="AS65" s="1">
        <f t="shared" si="66"/>
        <v>0.1</v>
      </c>
      <c r="AT65" s="2">
        <f>$E$5/12</f>
        <v>0</v>
      </c>
      <c r="AU65" s="1">
        <f t="shared" si="58"/>
        <v>0</v>
      </c>
    </row>
    <row r="66" spans="1:47">
      <c r="A66" s="6"/>
      <c r="B66" s="6"/>
      <c r="C66" s="9">
        <v>6</v>
      </c>
      <c r="D66" s="12">
        <v>24.2071103903333</v>
      </c>
      <c r="E66" s="13">
        <f t="shared" si="59"/>
        <v>19.44367154</v>
      </c>
      <c r="F66" s="9" t="s">
        <v>107</v>
      </c>
      <c r="G66" s="6">
        <v>7</v>
      </c>
      <c r="H66" s="11">
        <f t="shared" si="48"/>
        <v>24.2071103903333</v>
      </c>
      <c r="I66" s="11">
        <f t="shared" si="49"/>
        <v>297.357110390333</v>
      </c>
      <c r="J66" s="11">
        <f t="shared" si="50"/>
        <v>0.317304876284815</v>
      </c>
      <c r="K66" s="11">
        <f t="shared" si="60"/>
        <v>137.97</v>
      </c>
      <c r="L66" s="11">
        <f t="shared" si="61"/>
        <v>1.3797</v>
      </c>
      <c r="M66" s="6" t="s">
        <v>107</v>
      </c>
      <c r="N66" s="6"/>
      <c r="O66" s="11">
        <f t="shared" si="62"/>
        <v>3.72776953192025</v>
      </c>
      <c r="P66" s="11">
        <f t="shared" si="51"/>
        <v>1.18283945014426</v>
      </c>
      <c r="Q66" s="17">
        <f t="shared" si="63"/>
        <v>0.118283945014426</v>
      </c>
      <c r="R66" s="11">
        <f t="shared" si="67"/>
        <v>0.13797</v>
      </c>
      <c r="S66" s="18">
        <f t="shared" si="52"/>
        <v>0.857316409468912</v>
      </c>
      <c r="T66" s="3">
        <v>0.01</v>
      </c>
      <c r="U66" s="19">
        <f t="shared" si="53"/>
        <v>0.00857316409468912</v>
      </c>
      <c r="V66" s="18"/>
      <c r="W66" s="3"/>
      <c r="X66" s="19"/>
      <c r="Y66" s="20">
        <v>0.04</v>
      </c>
      <c r="Z66" s="3">
        <v>0.06</v>
      </c>
      <c r="AA66" s="21">
        <f t="shared" si="54"/>
        <v>0.0024</v>
      </c>
      <c r="AB66" s="3">
        <v>0.015</v>
      </c>
      <c r="AC66" s="3">
        <v>0.63</v>
      </c>
      <c r="AD66" s="21">
        <f t="shared" si="55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6"/>
        <v>0.002</v>
      </c>
      <c r="AN66" s="3">
        <v>0.015</v>
      </c>
      <c r="AO66" s="3">
        <v>0.28</v>
      </c>
      <c r="AP66" s="3">
        <f t="shared" si="57"/>
        <v>0.0042</v>
      </c>
      <c r="AQ66" s="1">
        <f t="shared" si="64"/>
        <v>0.0266231640946891</v>
      </c>
      <c r="AR66" s="27">
        <f t="shared" si="65"/>
        <v>137.97</v>
      </c>
      <c r="AS66" s="1">
        <f t="shared" si="66"/>
        <v>0.1</v>
      </c>
      <c r="AT66" s="2">
        <f>$E$5/12</f>
        <v>0</v>
      </c>
      <c r="AU66" s="1">
        <f t="shared" si="58"/>
        <v>0</v>
      </c>
    </row>
    <row r="67" spans="1:47">
      <c r="A67" s="6"/>
      <c r="B67" s="6"/>
      <c r="C67" s="9">
        <v>7</v>
      </c>
      <c r="D67" s="12">
        <v>25.3735550287097</v>
      </c>
      <c r="E67" s="13">
        <f t="shared" si="59"/>
        <v>24.2071103903333</v>
      </c>
      <c r="F67" s="9" t="s">
        <v>107</v>
      </c>
      <c r="G67" s="6">
        <v>8</v>
      </c>
      <c r="H67" s="11">
        <f t="shared" si="48"/>
        <v>25.3735550287097</v>
      </c>
      <c r="I67" s="11">
        <f t="shared" si="49"/>
        <v>298.52355502871</v>
      </c>
      <c r="J67" s="11">
        <f t="shared" si="50"/>
        <v>0.360613937825568</v>
      </c>
      <c r="K67" s="11">
        <f t="shared" si="60"/>
        <v>137.97</v>
      </c>
      <c r="L67" s="11">
        <f t="shared" si="61"/>
        <v>1.3797</v>
      </c>
      <c r="M67" s="6" t="s">
        <v>107</v>
      </c>
      <c r="N67" s="6"/>
      <c r="O67" s="11">
        <f t="shared" si="62"/>
        <v>3.92463008177599</v>
      </c>
      <c r="P67" s="11">
        <f t="shared" si="51"/>
        <v>1.41527630829792</v>
      </c>
      <c r="Q67" s="17">
        <f t="shared" si="63"/>
        <v>0.141527630829792</v>
      </c>
      <c r="R67" s="11">
        <f t="shared" si="67"/>
        <v>0.13797</v>
      </c>
      <c r="S67" s="18">
        <f t="shared" si="52"/>
        <v>1.0257855391012</v>
      </c>
      <c r="T67" s="3">
        <v>0.01</v>
      </c>
      <c r="U67" s="19">
        <f t="shared" si="53"/>
        <v>0.010257855391012</v>
      </c>
      <c r="V67" s="18"/>
      <c r="W67" s="3"/>
      <c r="X67" s="19"/>
      <c r="Y67" s="20">
        <v>0.04</v>
      </c>
      <c r="Z67" s="3">
        <v>0.06</v>
      </c>
      <c r="AA67" s="21">
        <f t="shared" si="54"/>
        <v>0.0024</v>
      </c>
      <c r="AB67" s="3">
        <v>0.015</v>
      </c>
      <c r="AC67" s="3">
        <v>0.63</v>
      </c>
      <c r="AD67" s="21">
        <f t="shared" si="55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6"/>
        <v>0.002</v>
      </c>
      <c r="AN67" s="3">
        <v>0.015</v>
      </c>
      <c r="AO67" s="3">
        <v>0.28</v>
      </c>
      <c r="AP67" s="3">
        <f t="shared" si="57"/>
        <v>0.0042</v>
      </c>
      <c r="AQ67" s="1">
        <f t="shared" si="64"/>
        <v>0.028307855391012</v>
      </c>
      <c r="AR67" s="27">
        <f t="shared" si="65"/>
        <v>137.97</v>
      </c>
      <c r="AS67" s="1">
        <f t="shared" si="66"/>
        <v>0.1</v>
      </c>
      <c r="AT67" s="2">
        <f>$E$5/12</f>
        <v>0</v>
      </c>
      <c r="AU67" s="1">
        <f t="shared" si="58"/>
        <v>0</v>
      </c>
    </row>
    <row r="68" spans="1:47">
      <c r="A68" s="6"/>
      <c r="B68" s="6"/>
      <c r="C68" s="9">
        <v>8</v>
      </c>
      <c r="D68" s="12">
        <v>24.669808186129</v>
      </c>
      <c r="E68" s="13">
        <f t="shared" si="59"/>
        <v>25.3735550287097</v>
      </c>
      <c r="F68" s="9" t="s">
        <v>107</v>
      </c>
      <c r="G68" s="6">
        <v>9</v>
      </c>
      <c r="H68" s="11">
        <f t="shared" si="48"/>
        <v>24.669808186129</v>
      </c>
      <c r="I68" s="11">
        <f t="shared" si="49"/>
        <v>297.819808186129</v>
      </c>
      <c r="J68" s="11">
        <f t="shared" si="50"/>
        <v>0.333864544904438</v>
      </c>
      <c r="K68" s="11">
        <f t="shared" si="60"/>
        <v>137.97</v>
      </c>
      <c r="L68" s="11">
        <f t="shared" si="61"/>
        <v>1.3797</v>
      </c>
      <c r="M68" s="6" t="s">
        <v>107</v>
      </c>
      <c r="N68" s="6"/>
      <c r="O68" s="11">
        <f t="shared" si="62"/>
        <v>3.88905377347807</v>
      </c>
      <c r="P68" s="11">
        <f t="shared" si="51"/>
        <v>1.29841716819114</v>
      </c>
      <c r="Q68" s="17">
        <f t="shared" si="63"/>
        <v>0.129841716819114</v>
      </c>
      <c r="R68" s="11">
        <f t="shared" si="67"/>
        <v>0.13797</v>
      </c>
      <c r="S68" s="18">
        <f t="shared" si="52"/>
        <v>0.941086589976911</v>
      </c>
      <c r="T68" s="3">
        <v>0.01</v>
      </c>
      <c r="U68" s="19">
        <f t="shared" si="53"/>
        <v>0.00941086589976911</v>
      </c>
      <c r="V68" s="18"/>
      <c r="W68" s="3"/>
      <c r="X68" s="19"/>
      <c r="Y68" s="20">
        <v>0.04</v>
      </c>
      <c r="Z68" s="3">
        <v>0.06</v>
      </c>
      <c r="AA68" s="21">
        <f t="shared" si="54"/>
        <v>0.0024</v>
      </c>
      <c r="AB68" s="3">
        <v>0.015</v>
      </c>
      <c r="AC68" s="3">
        <v>0.63</v>
      </c>
      <c r="AD68" s="21">
        <f t="shared" si="55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6"/>
        <v>0.002</v>
      </c>
      <c r="AN68" s="3">
        <v>0.015</v>
      </c>
      <c r="AO68" s="3">
        <v>0.28</v>
      </c>
      <c r="AP68" s="3">
        <f t="shared" si="57"/>
        <v>0.0042</v>
      </c>
      <c r="AQ68" s="1">
        <f t="shared" si="64"/>
        <v>0.0274608658997691</v>
      </c>
      <c r="AR68" s="27">
        <f t="shared" si="65"/>
        <v>137.97</v>
      </c>
      <c r="AS68" s="1">
        <f t="shared" si="66"/>
        <v>0.1</v>
      </c>
      <c r="AT68" s="2">
        <f>$E$5/12</f>
        <v>0</v>
      </c>
      <c r="AU68" s="1">
        <f t="shared" si="58"/>
        <v>0</v>
      </c>
    </row>
    <row r="69" spans="1:47">
      <c r="A69" s="6"/>
      <c r="B69" s="6"/>
      <c r="C69" s="9">
        <v>9</v>
      </c>
      <c r="D69" s="12">
        <v>17.1443060686667</v>
      </c>
      <c r="E69" s="13">
        <f t="shared" si="59"/>
        <v>24.669808186129</v>
      </c>
      <c r="F69" s="9" t="s">
        <v>107</v>
      </c>
      <c r="G69" s="6">
        <v>10</v>
      </c>
      <c r="H69" s="11">
        <f t="shared" si="48"/>
        <v>17.1443060686667</v>
      </c>
      <c r="I69" s="11">
        <f t="shared" si="49"/>
        <v>290.294306068667</v>
      </c>
      <c r="J69" s="11">
        <f t="shared" si="50"/>
        <v>0.143050456989285</v>
      </c>
      <c r="K69" s="11">
        <f t="shared" si="60"/>
        <v>137.97</v>
      </c>
      <c r="L69" s="11">
        <f t="shared" si="61"/>
        <v>1.3797</v>
      </c>
      <c r="M69" s="6" t="s">
        <v>107</v>
      </c>
      <c r="N69" s="6"/>
      <c r="O69" s="11">
        <f t="shared" si="62"/>
        <v>3.97033660528693</v>
      </c>
      <c r="P69" s="11">
        <f t="shared" si="51"/>
        <v>0.56795846578758</v>
      </c>
      <c r="Q69" s="17">
        <f t="shared" si="63"/>
        <v>0.056795846578758</v>
      </c>
      <c r="R69" s="11">
        <f t="shared" si="67"/>
        <v>0.13797</v>
      </c>
      <c r="S69" s="18">
        <f t="shared" si="52"/>
        <v>0.411653595555251</v>
      </c>
      <c r="T69" s="3">
        <v>0.01</v>
      </c>
      <c r="U69" s="19">
        <f t="shared" si="53"/>
        <v>0.00411653595555251</v>
      </c>
      <c r="V69" s="18"/>
      <c r="W69" s="3"/>
      <c r="X69" s="19"/>
      <c r="Y69" s="20">
        <v>0.02</v>
      </c>
      <c r="Z69" s="3">
        <v>0.06</v>
      </c>
      <c r="AA69" s="21">
        <f t="shared" si="54"/>
        <v>0.0012</v>
      </c>
      <c r="AB69" s="3">
        <v>0.01</v>
      </c>
      <c r="AC69" s="3">
        <v>0.63</v>
      </c>
      <c r="AD69" s="21">
        <f t="shared" si="55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6"/>
        <v>0.002</v>
      </c>
      <c r="AN69" s="3">
        <v>0.01</v>
      </c>
      <c r="AO69" s="3">
        <v>0.28</v>
      </c>
      <c r="AP69" s="3">
        <f t="shared" si="57"/>
        <v>0.0028</v>
      </c>
      <c r="AQ69" s="1">
        <f t="shared" si="64"/>
        <v>0.0164165359555525</v>
      </c>
      <c r="AR69" s="27">
        <f t="shared" si="65"/>
        <v>137.97</v>
      </c>
      <c r="AS69" s="1">
        <f t="shared" si="66"/>
        <v>0.1</v>
      </c>
      <c r="AT69" s="2">
        <f>$E$5/12</f>
        <v>0</v>
      </c>
      <c r="AU69" s="1">
        <f t="shared" si="58"/>
        <v>0</v>
      </c>
    </row>
    <row r="70" spans="1:47">
      <c r="A70" s="6"/>
      <c r="B70" s="6"/>
      <c r="C70" s="9">
        <v>10</v>
      </c>
      <c r="D70" s="12">
        <v>9.51266672396774</v>
      </c>
      <c r="E70" s="13">
        <f t="shared" si="59"/>
        <v>17.1443060686667</v>
      </c>
      <c r="F70" s="9" t="s">
        <v>107</v>
      </c>
      <c r="G70" s="6">
        <v>11</v>
      </c>
      <c r="H70" s="11">
        <f t="shared" si="48"/>
        <v>9.51266672396774</v>
      </c>
      <c r="I70" s="11">
        <f t="shared" si="49"/>
        <v>282.662666723968</v>
      </c>
      <c r="J70" s="11">
        <f t="shared" si="50"/>
        <v>0.0578363695137454</v>
      </c>
      <c r="K70" s="11">
        <f t="shared" si="60"/>
        <v>137.97</v>
      </c>
      <c r="L70" s="11">
        <f t="shared" si="61"/>
        <v>1.3797</v>
      </c>
      <c r="M70" s="6" t="s">
        <v>109</v>
      </c>
      <c r="N70" s="11">
        <f>(O69-P69)*$C$24/100</f>
        <v>3.23225923252438</v>
      </c>
      <c r="O70" s="11">
        <f t="shared" si="62"/>
        <v>1.54981890697497</v>
      </c>
      <c r="P70" s="11">
        <f t="shared" si="51"/>
        <v>0.0896358989831931</v>
      </c>
      <c r="Q70" s="17">
        <f t="shared" si="63"/>
        <v>0.00896358989831931</v>
      </c>
      <c r="R70" s="11">
        <f t="shared" si="67"/>
        <v>0.13797</v>
      </c>
      <c r="S70" s="18">
        <f t="shared" si="52"/>
        <v>0.0649676733950809</v>
      </c>
      <c r="T70" s="3">
        <v>0.01</v>
      </c>
      <c r="U70" s="19">
        <f t="shared" si="53"/>
        <v>0.000649676733950809</v>
      </c>
      <c r="V70" s="18"/>
      <c r="W70" s="3"/>
      <c r="X70" s="19"/>
      <c r="Y70" s="20">
        <v>0.02</v>
      </c>
      <c r="Z70" s="3">
        <v>0.06</v>
      </c>
      <c r="AA70" s="21">
        <f t="shared" si="54"/>
        <v>0.0012</v>
      </c>
      <c r="AB70" s="3">
        <v>0.01</v>
      </c>
      <c r="AC70" s="3">
        <v>0.63</v>
      </c>
      <c r="AD70" s="21">
        <f t="shared" si="55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6"/>
        <v>0.002</v>
      </c>
      <c r="AN70" s="3">
        <v>0.01</v>
      </c>
      <c r="AO70" s="3">
        <v>0.28</v>
      </c>
      <c r="AP70" s="3">
        <f t="shared" si="57"/>
        <v>0.0028</v>
      </c>
      <c r="AQ70" s="1">
        <f t="shared" si="64"/>
        <v>0.0129496767339508</v>
      </c>
      <c r="AR70" s="27">
        <f t="shared" si="65"/>
        <v>137.97</v>
      </c>
      <c r="AS70" s="1">
        <f t="shared" si="66"/>
        <v>0.1</v>
      </c>
      <c r="AT70" s="2">
        <f>$E$5/12</f>
        <v>0</v>
      </c>
      <c r="AU70" s="1">
        <f t="shared" si="58"/>
        <v>0</v>
      </c>
    </row>
    <row r="71" spans="1:48">
      <c r="A71" s="6"/>
      <c r="B71" s="6"/>
      <c r="C71" s="9">
        <v>11</v>
      </c>
      <c r="D71" s="12">
        <v>2.19630858486667</v>
      </c>
      <c r="E71" s="13">
        <f t="shared" si="59"/>
        <v>9.51266672396774</v>
      </c>
      <c r="F71" s="9" t="s">
        <v>109</v>
      </c>
      <c r="G71" s="6">
        <v>12</v>
      </c>
      <c r="H71" s="11">
        <f t="shared" si="48"/>
        <v>2.19630858486667</v>
      </c>
      <c r="I71" s="11">
        <f t="shared" si="49"/>
        <v>275.346308584867</v>
      </c>
      <c r="J71" s="11">
        <f t="shared" si="50"/>
        <v>0.0231575013567603</v>
      </c>
      <c r="K71" s="11">
        <f t="shared" si="60"/>
        <v>137.97</v>
      </c>
      <c r="L71" s="11">
        <f t="shared" si="61"/>
        <v>1.3797</v>
      </c>
      <c r="M71" s="6" t="s">
        <v>107</v>
      </c>
      <c r="N71" s="6"/>
      <c r="O71" s="11">
        <f t="shared" si="62"/>
        <v>2.83988300799177</v>
      </c>
      <c r="P71" s="11">
        <f t="shared" si="51"/>
        <v>0.0657645946106099</v>
      </c>
      <c r="Q71" s="17">
        <f t="shared" si="63"/>
        <v>0.00657645946106099</v>
      </c>
      <c r="R71" s="11">
        <f t="shared" si="67"/>
        <v>0.13797</v>
      </c>
      <c r="S71" s="18">
        <f t="shared" si="52"/>
        <v>0.0476658654856925</v>
      </c>
      <c r="T71" s="3">
        <v>0.01</v>
      </c>
      <c r="U71" s="19">
        <f t="shared" si="53"/>
        <v>0.000476658654856925</v>
      </c>
      <c r="V71" s="18"/>
      <c r="W71" s="3"/>
      <c r="X71" s="19"/>
      <c r="Y71" s="20">
        <v>0.02</v>
      </c>
      <c r="Z71" s="3">
        <v>0.06</v>
      </c>
      <c r="AA71" s="21">
        <f t="shared" si="54"/>
        <v>0.0012</v>
      </c>
      <c r="AB71" s="3">
        <v>0.01</v>
      </c>
      <c r="AC71" s="3">
        <v>0.63</v>
      </c>
      <c r="AD71" s="21">
        <f t="shared" si="55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6"/>
        <v>0.002</v>
      </c>
      <c r="AN71" s="3">
        <v>0.01</v>
      </c>
      <c r="AO71" s="3">
        <v>0.28</v>
      </c>
      <c r="AP71" s="3">
        <f t="shared" si="57"/>
        <v>0.0028</v>
      </c>
      <c r="AQ71" s="1">
        <f t="shared" si="64"/>
        <v>0.0127766586548569</v>
      </c>
      <c r="AR71" s="27">
        <f t="shared" si="65"/>
        <v>137.97</v>
      </c>
      <c r="AS71" s="1">
        <f t="shared" si="66"/>
        <v>0.1</v>
      </c>
      <c r="AT71" s="2">
        <f>$E$5/12</f>
        <v>0</v>
      </c>
      <c r="AU71" s="1">
        <f t="shared" si="58"/>
        <v>0</v>
      </c>
      <c r="AV71" s="1">
        <f>SUM(AU60:AU71)</f>
        <v>0</v>
      </c>
    </row>
    <row r="72" spans="1:19">
      <c r="A72" s="6"/>
      <c r="B72" s="6"/>
      <c r="C72" s="9">
        <v>12</v>
      </c>
      <c r="D72" s="12">
        <v>-6.51467922790323</v>
      </c>
      <c r="E72" s="13">
        <f t="shared" si="59"/>
        <v>2.19630858486667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</row>
    <row r="75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pans="1:47">
      <c r="A76" s="6" t="s">
        <v>105</v>
      </c>
      <c r="B76" s="6">
        <v>93.9145</v>
      </c>
      <c r="C76" s="9" t="s">
        <v>106</v>
      </c>
      <c r="D76" s="9">
        <v>-4</v>
      </c>
      <c r="E76" s="9"/>
      <c r="F76" s="9"/>
      <c r="G76" s="6">
        <v>1</v>
      </c>
      <c r="H76" s="11">
        <f t="shared" ref="H76:H87" si="68">E77</f>
        <v>-4</v>
      </c>
      <c r="I76" s="11">
        <f t="shared" ref="I76:I87" si="69">H76+273.15</f>
        <v>269.15</v>
      </c>
      <c r="J76" s="11">
        <f t="shared" ref="J76:J87" si="70">EXP(($C$18*(I76-$C$16))/($C$19*I76*$C$16))</f>
        <v>0.0102597002578668</v>
      </c>
      <c r="K76" s="11">
        <f>$B$76/12</f>
        <v>7.82620833333333</v>
      </c>
      <c r="L76" s="11">
        <f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71">O76*J76</f>
        <v>0.000802945516556189</v>
      </c>
      <c r="Q76" s="17">
        <f>P76*$B$78</f>
        <v>0.000104382917152305</v>
      </c>
      <c r="R76" s="11">
        <f>L76*$B$78</f>
        <v>0.0101740708333333</v>
      </c>
      <c r="S76" s="18">
        <f t="shared" ref="S76:S87" si="72">Q76/R76</f>
        <v>0.0102597002578668</v>
      </c>
      <c r="T76" s="3">
        <v>0.01</v>
      </c>
      <c r="U76" s="19">
        <f t="shared" ref="U76:U87" si="73">S76*T76</f>
        <v>0.000102597002578668</v>
      </c>
      <c r="V76" s="18"/>
      <c r="W76" s="3"/>
      <c r="X76" s="19"/>
      <c r="Y76" s="20">
        <v>0.02</v>
      </c>
      <c r="Z76" s="3">
        <v>0.17</v>
      </c>
      <c r="AA76" s="21">
        <f t="shared" ref="AA76:AA87" si="74">Y76*Z76</f>
        <v>0.0034</v>
      </c>
      <c r="AB76" s="3">
        <v>0.01</v>
      </c>
      <c r="AC76" s="3">
        <v>0.03</v>
      </c>
      <c r="AD76" s="21">
        <f t="shared" ref="AD76:AD87" si="75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6">AO76*AN76</f>
        <v>0.0079</v>
      </c>
      <c r="AQ76" s="1">
        <f>(AP76+AM76+AD76+AA76+U76+X76+AG76+AJ76)</f>
        <v>0.0117025970025787</v>
      </c>
      <c r="AR76" s="27">
        <f>$B$76/12</f>
        <v>7.82620833333333</v>
      </c>
      <c r="AS76" s="1">
        <f>$B$78</f>
        <v>0.13</v>
      </c>
      <c r="AT76" s="2">
        <f t="shared" ref="AT76:AT87" si="77">$E$8/12</f>
        <v>5.2</v>
      </c>
      <c r="AU76" s="1">
        <f t="shared" ref="AU76:AU87" si="78">AT76*10000*AS76*0.67*AR76*AQ76</f>
        <v>414.815669120253</v>
      </c>
    </row>
    <row r="77" spans="1:47">
      <c r="A77" s="6" t="s">
        <v>108</v>
      </c>
      <c r="B77" s="6">
        <v>1</v>
      </c>
      <c r="C77" s="9">
        <v>1</v>
      </c>
      <c r="D77" s="12">
        <v>-7.77122859829032</v>
      </c>
      <c r="E77" s="13">
        <f t="shared" ref="E77:E88" si="79">D76</f>
        <v>-4</v>
      </c>
      <c r="F77" s="9" t="s">
        <v>107</v>
      </c>
      <c r="G77" s="6">
        <v>2</v>
      </c>
      <c r="H77" s="11">
        <f t="shared" si="68"/>
        <v>-7.77122859829032</v>
      </c>
      <c r="I77" s="11">
        <f t="shared" si="69"/>
        <v>265.37877140171</v>
      </c>
      <c r="J77" s="11">
        <f t="shared" si="70"/>
        <v>0.00613576596727947</v>
      </c>
      <c r="K77" s="11">
        <f t="shared" ref="K77:K87" si="80">$B$76/12</f>
        <v>7.82620833333333</v>
      </c>
      <c r="L77" s="11">
        <f t="shared" ref="L77:L87" si="81">K77*$B$77/100</f>
        <v>0.0782620833333333</v>
      </c>
      <c r="M77" s="6" t="s">
        <v>107</v>
      </c>
      <c r="N77" s="6"/>
      <c r="O77" s="11">
        <f t="shared" ref="O77:O87" si="82">L77+O76-P76-N77</f>
        <v>0.15572122115011</v>
      </c>
      <c r="P77" s="11">
        <f t="shared" si="71"/>
        <v>0.000955468969116048</v>
      </c>
      <c r="Q77" s="17">
        <f t="shared" ref="Q77:Q87" si="83">P77*$B$78</f>
        <v>0.000124210965985086</v>
      </c>
      <c r="R77" s="11">
        <f t="shared" ref="R77:R87" si="84">L77*$B$78</f>
        <v>0.0101740708333333</v>
      </c>
      <c r="S77" s="18">
        <f t="shared" si="72"/>
        <v>0.0122085808148823</v>
      </c>
      <c r="T77" s="3">
        <v>0.01</v>
      </c>
      <c r="U77" s="19">
        <f t="shared" si="73"/>
        <v>0.000122085808148823</v>
      </c>
      <c r="V77" s="18"/>
      <c r="W77" s="3"/>
      <c r="X77" s="19"/>
      <c r="Y77" s="20">
        <v>0.02</v>
      </c>
      <c r="Z77" s="3">
        <v>0.17</v>
      </c>
      <c r="AA77" s="21">
        <f t="shared" si="74"/>
        <v>0.0034</v>
      </c>
      <c r="AB77" s="3">
        <v>0.01</v>
      </c>
      <c r="AC77" s="3">
        <v>0.03</v>
      </c>
      <c r="AD77" s="21">
        <f t="shared" si="75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6"/>
        <v>0.0079</v>
      </c>
      <c r="AQ77" s="1">
        <f t="shared" ref="AQ77:AQ87" si="85">(AP77+AM77+AD77+AA77+U77+X77+AG77+AJ77)</f>
        <v>0.0117220858081488</v>
      </c>
      <c r="AR77" s="27">
        <f t="shared" ref="AR77:AR87" si="86">$B$76/12</f>
        <v>7.82620833333333</v>
      </c>
      <c r="AS77" s="1">
        <f t="shared" ref="AS77:AS87" si="87">$B$78</f>
        <v>0.13</v>
      </c>
      <c r="AT77" s="2">
        <f t="shared" si="77"/>
        <v>5.2</v>
      </c>
      <c r="AU77" s="1">
        <f t="shared" si="78"/>
        <v>415.506478341587</v>
      </c>
    </row>
    <row r="78" spans="1:47">
      <c r="A78" s="6" t="s">
        <v>70</v>
      </c>
      <c r="B78" s="6">
        <v>0.13</v>
      </c>
      <c r="C78" s="9">
        <v>2</v>
      </c>
      <c r="D78" s="12">
        <v>-4.36181432007143</v>
      </c>
      <c r="E78" s="13">
        <f t="shared" si="79"/>
        <v>-7.77122859829032</v>
      </c>
      <c r="F78" s="9" t="s">
        <v>107</v>
      </c>
      <c r="G78" s="6">
        <v>3</v>
      </c>
      <c r="H78" s="11">
        <f t="shared" si="68"/>
        <v>-4.36181432007143</v>
      </c>
      <c r="I78" s="11">
        <f t="shared" si="69"/>
        <v>268.788185679929</v>
      </c>
      <c r="J78" s="11">
        <f t="shared" si="70"/>
        <v>0.00977205921917623</v>
      </c>
      <c r="K78" s="11">
        <f t="shared" si="80"/>
        <v>7.82620833333333</v>
      </c>
      <c r="L78" s="11">
        <f t="shared" si="81"/>
        <v>0.0782620833333333</v>
      </c>
      <c r="M78" s="6" t="s">
        <v>107</v>
      </c>
      <c r="N78" s="6"/>
      <c r="O78" s="11">
        <f t="shared" si="82"/>
        <v>0.233027835514328</v>
      </c>
      <c r="P78" s="11">
        <f t="shared" si="71"/>
        <v>0.00227716180836247</v>
      </c>
      <c r="Q78" s="17">
        <f t="shared" si="83"/>
        <v>0.000296031035087121</v>
      </c>
      <c r="R78" s="11">
        <f t="shared" si="84"/>
        <v>0.0101740708333333</v>
      </c>
      <c r="S78" s="18">
        <f t="shared" si="72"/>
        <v>0.0290966162843328</v>
      </c>
      <c r="T78" s="3">
        <v>0.01</v>
      </c>
      <c r="U78" s="19">
        <f t="shared" si="73"/>
        <v>0.000290966162843328</v>
      </c>
      <c r="V78" s="18"/>
      <c r="W78" s="3"/>
      <c r="X78" s="19"/>
      <c r="Y78" s="20">
        <v>0.02</v>
      </c>
      <c r="Z78" s="3">
        <v>0.17</v>
      </c>
      <c r="AA78" s="21">
        <f t="shared" si="74"/>
        <v>0.0034</v>
      </c>
      <c r="AB78" s="3">
        <v>0.01</v>
      </c>
      <c r="AC78" s="3">
        <v>0.03</v>
      </c>
      <c r="AD78" s="21">
        <f t="shared" si="75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6"/>
        <v>0.0079</v>
      </c>
      <c r="AQ78" s="1">
        <f t="shared" si="85"/>
        <v>0.0118909661628433</v>
      </c>
      <c r="AR78" s="27">
        <f t="shared" si="86"/>
        <v>7.82620833333333</v>
      </c>
      <c r="AS78" s="1">
        <f t="shared" si="87"/>
        <v>0.13</v>
      </c>
      <c r="AT78" s="2">
        <f t="shared" si="77"/>
        <v>5.2</v>
      </c>
      <c r="AU78" s="1">
        <f t="shared" si="78"/>
        <v>421.492689549102</v>
      </c>
    </row>
    <row r="79" spans="1:47">
      <c r="A79" s="6"/>
      <c r="B79" s="6"/>
      <c r="C79" s="9">
        <v>3</v>
      </c>
      <c r="D79" s="12">
        <v>5.7439492603871</v>
      </c>
      <c r="E79" s="13">
        <f t="shared" si="79"/>
        <v>-4.36181432007143</v>
      </c>
      <c r="F79" s="9" t="s">
        <v>107</v>
      </c>
      <c r="G79" s="6">
        <v>4</v>
      </c>
      <c r="H79" s="11">
        <f t="shared" si="68"/>
        <v>5.7439492603871</v>
      </c>
      <c r="I79" s="11">
        <f t="shared" si="69"/>
        <v>278.893949260387</v>
      </c>
      <c r="J79" s="11">
        <f t="shared" si="70"/>
        <v>0.0363115901257806</v>
      </c>
      <c r="K79" s="11">
        <f t="shared" si="80"/>
        <v>7.82620833333333</v>
      </c>
      <c r="L79" s="11">
        <f t="shared" si="81"/>
        <v>0.0782620833333333</v>
      </c>
      <c r="M79" s="6" t="s">
        <v>107</v>
      </c>
      <c r="N79" s="6"/>
      <c r="O79" s="11">
        <f t="shared" si="82"/>
        <v>0.309012757039299</v>
      </c>
      <c r="P79" s="11">
        <f t="shared" si="71"/>
        <v>0.0112207445772484</v>
      </c>
      <c r="Q79" s="17">
        <f t="shared" si="83"/>
        <v>0.0014586967950423</v>
      </c>
      <c r="R79" s="11">
        <f t="shared" si="84"/>
        <v>0.0101740708333333</v>
      </c>
      <c r="S79" s="18">
        <f t="shared" si="72"/>
        <v>0.143373957085415</v>
      </c>
      <c r="T79" s="3">
        <v>0.01</v>
      </c>
      <c r="U79" s="19">
        <f t="shared" si="73"/>
        <v>0.00143373957085415</v>
      </c>
      <c r="V79" s="18"/>
      <c r="W79" s="3"/>
      <c r="X79" s="19"/>
      <c r="Y79" s="20">
        <v>0.02</v>
      </c>
      <c r="Z79" s="3">
        <v>0.17</v>
      </c>
      <c r="AA79" s="21">
        <f t="shared" si="74"/>
        <v>0.0034</v>
      </c>
      <c r="AB79" s="3">
        <v>0.01</v>
      </c>
      <c r="AC79" s="3">
        <v>0.03</v>
      </c>
      <c r="AD79" s="21">
        <f t="shared" si="75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6"/>
        <v>0.0079</v>
      </c>
      <c r="AQ79" s="1">
        <f t="shared" si="85"/>
        <v>0.0130337395708541</v>
      </c>
      <c r="AR79" s="27">
        <f t="shared" si="86"/>
        <v>7.82620833333333</v>
      </c>
      <c r="AS79" s="1">
        <f t="shared" si="87"/>
        <v>0.13</v>
      </c>
      <c r="AT79" s="2">
        <f t="shared" si="77"/>
        <v>5.2</v>
      </c>
      <c r="AU79" s="1">
        <f t="shared" si="78"/>
        <v>461.99996462594</v>
      </c>
    </row>
    <row r="80" spans="1:47">
      <c r="A80" s="6"/>
      <c r="B80" s="6"/>
      <c r="C80" s="9">
        <v>4</v>
      </c>
      <c r="D80" s="12">
        <v>12.5266802554667</v>
      </c>
      <c r="E80" s="13">
        <f t="shared" si="79"/>
        <v>5.7439492603871</v>
      </c>
      <c r="F80" s="9" t="s">
        <v>107</v>
      </c>
      <c r="G80" s="6">
        <v>5</v>
      </c>
      <c r="H80" s="11">
        <f t="shared" si="68"/>
        <v>12.5266802554667</v>
      </c>
      <c r="I80" s="11">
        <f t="shared" si="69"/>
        <v>285.676680255467</v>
      </c>
      <c r="J80" s="11">
        <f t="shared" si="70"/>
        <v>0.0831831873567192</v>
      </c>
      <c r="K80" s="11">
        <f t="shared" si="80"/>
        <v>7.82620833333333</v>
      </c>
      <c r="L80" s="11">
        <f t="shared" si="81"/>
        <v>0.0782620833333333</v>
      </c>
      <c r="M80" s="6" t="s">
        <v>109</v>
      </c>
      <c r="N80" s="11">
        <f>(O79-P79)*$C$24/100</f>
        <v>0.282902411838948</v>
      </c>
      <c r="O80" s="11">
        <f t="shared" si="82"/>
        <v>0.0931516839564358</v>
      </c>
      <c r="P80" s="11">
        <f t="shared" si="71"/>
        <v>0.0077486539791421</v>
      </c>
      <c r="Q80" s="17">
        <f t="shared" si="83"/>
        <v>0.00100732501728847</v>
      </c>
      <c r="R80" s="11">
        <f t="shared" si="84"/>
        <v>0.0101740708333333</v>
      </c>
      <c r="S80" s="18">
        <f t="shared" si="72"/>
        <v>0.0990090430654536</v>
      </c>
      <c r="T80" s="3">
        <v>0.01</v>
      </c>
      <c r="U80" s="19">
        <f t="shared" si="73"/>
        <v>0.000990090430654536</v>
      </c>
      <c r="V80" s="18"/>
      <c r="W80" s="3"/>
      <c r="X80" s="19"/>
      <c r="Y80" s="20">
        <v>0.04</v>
      </c>
      <c r="Z80" s="3">
        <v>0.17</v>
      </c>
      <c r="AA80" s="21">
        <f t="shared" si="74"/>
        <v>0.0068</v>
      </c>
      <c r="AB80" s="3">
        <v>0.015</v>
      </c>
      <c r="AC80" s="3">
        <v>0.03</v>
      </c>
      <c r="AD80" s="21">
        <f t="shared" si="75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6"/>
        <v>0.01185</v>
      </c>
      <c r="AQ80" s="1">
        <f t="shared" si="85"/>
        <v>0.0200900904306545</v>
      </c>
      <c r="AR80" s="27">
        <f t="shared" si="86"/>
        <v>7.82620833333333</v>
      </c>
      <c r="AS80" s="1">
        <f t="shared" si="87"/>
        <v>0.13</v>
      </c>
      <c r="AT80" s="2">
        <f t="shared" si="77"/>
        <v>5.2</v>
      </c>
      <c r="AU80" s="1">
        <f t="shared" si="78"/>
        <v>712.122642763997</v>
      </c>
    </row>
    <row r="81" spans="1:47">
      <c r="A81" s="6"/>
      <c r="B81" s="6"/>
      <c r="C81" s="9">
        <v>5</v>
      </c>
      <c r="D81" s="12">
        <v>19.44367154</v>
      </c>
      <c r="E81" s="13">
        <f t="shared" si="79"/>
        <v>12.5266802554667</v>
      </c>
      <c r="F81" s="9" t="s">
        <v>109</v>
      </c>
      <c r="G81" s="6">
        <v>6</v>
      </c>
      <c r="H81" s="11">
        <f t="shared" si="68"/>
        <v>19.44367154</v>
      </c>
      <c r="I81" s="11">
        <f t="shared" si="69"/>
        <v>292.59367154</v>
      </c>
      <c r="J81" s="11">
        <f t="shared" si="70"/>
        <v>0.186192705918182</v>
      </c>
      <c r="K81" s="11">
        <f t="shared" si="80"/>
        <v>7.82620833333333</v>
      </c>
      <c r="L81" s="11">
        <f t="shared" si="81"/>
        <v>0.0782620833333333</v>
      </c>
      <c r="M81" s="6" t="s">
        <v>107</v>
      </c>
      <c r="N81" s="6"/>
      <c r="O81" s="11">
        <f t="shared" si="82"/>
        <v>0.163665113310627</v>
      </c>
      <c r="P81" s="11">
        <f t="shared" si="71"/>
        <v>0.0304732503117116</v>
      </c>
      <c r="Q81" s="17">
        <f t="shared" si="83"/>
        <v>0.00396152254052251</v>
      </c>
      <c r="R81" s="11">
        <f t="shared" si="84"/>
        <v>0.0101740708333333</v>
      </c>
      <c r="S81" s="18">
        <f t="shared" si="72"/>
        <v>0.389374381741414</v>
      </c>
      <c r="T81" s="3">
        <v>0.01</v>
      </c>
      <c r="U81" s="19">
        <f t="shared" si="73"/>
        <v>0.00389374381741414</v>
      </c>
      <c r="V81" s="18"/>
      <c r="W81" s="3"/>
      <c r="X81" s="19"/>
      <c r="Y81" s="20">
        <v>0.04</v>
      </c>
      <c r="Z81" s="3">
        <v>0.17</v>
      </c>
      <c r="AA81" s="21">
        <f t="shared" si="74"/>
        <v>0.0068</v>
      </c>
      <c r="AB81" s="3">
        <v>0.015</v>
      </c>
      <c r="AC81" s="3">
        <v>0.03</v>
      </c>
      <c r="AD81" s="21">
        <f t="shared" si="75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6"/>
        <v>0.01185</v>
      </c>
      <c r="AQ81" s="1">
        <f t="shared" si="85"/>
        <v>0.0229937438174141</v>
      </c>
      <c r="AR81" s="27">
        <f t="shared" si="86"/>
        <v>7.82620833333333</v>
      </c>
      <c r="AS81" s="1">
        <f t="shared" si="87"/>
        <v>0.13</v>
      </c>
      <c r="AT81" s="2">
        <f t="shared" si="77"/>
        <v>5.2</v>
      </c>
      <c r="AU81" s="1">
        <f t="shared" si="78"/>
        <v>815.046884473471</v>
      </c>
    </row>
    <row r="82" spans="1:47">
      <c r="A82" s="6"/>
      <c r="B82" s="6"/>
      <c r="C82" s="9">
        <v>6</v>
      </c>
      <c r="D82" s="12">
        <v>24.2071103903333</v>
      </c>
      <c r="E82" s="13">
        <f t="shared" si="79"/>
        <v>19.44367154</v>
      </c>
      <c r="F82" s="9" t="s">
        <v>107</v>
      </c>
      <c r="G82" s="6">
        <v>7</v>
      </c>
      <c r="H82" s="11">
        <f t="shared" si="68"/>
        <v>24.2071103903333</v>
      </c>
      <c r="I82" s="11">
        <f t="shared" si="69"/>
        <v>297.357110390333</v>
      </c>
      <c r="J82" s="11">
        <f t="shared" si="70"/>
        <v>0.317304876284815</v>
      </c>
      <c r="K82" s="11">
        <f t="shared" si="80"/>
        <v>7.82620833333333</v>
      </c>
      <c r="L82" s="11">
        <f t="shared" si="81"/>
        <v>0.0782620833333333</v>
      </c>
      <c r="M82" s="6" t="s">
        <v>107</v>
      </c>
      <c r="N82" s="6"/>
      <c r="O82" s="11">
        <f t="shared" si="82"/>
        <v>0.211453946332249</v>
      </c>
      <c r="P82" s="11">
        <f t="shared" si="71"/>
        <v>0.0670953682808901</v>
      </c>
      <c r="Q82" s="17">
        <f t="shared" si="83"/>
        <v>0.00872239787651571</v>
      </c>
      <c r="R82" s="11">
        <f t="shared" si="84"/>
        <v>0.0101740708333333</v>
      </c>
      <c r="S82" s="18">
        <f t="shared" si="72"/>
        <v>0.857316409468914</v>
      </c>
      <c r="T82" s="3">
        <v>0.01</v>
      </c>
      <c r="U82" s="19">
        <f t="shared" si="73"/>
        <v>0.00857316409468914</v>
      </c>
      <c r="V82" s="18"/>
      <c r="W82" s="3"/>
      <c r="X82" s="19"/>
      <c r="Y82" s="20">
        <v>0.04</v>
      </c>
      <c r="Z82" s="3">
        <v>0.17</v>
      </c>
      <c r="AA82" s="21">
        <f t="shared" si="74"/>
        <v>0.0068</v>
      </c>
      <c r="AB82" s="3">
        <v>0.015</v>
      </c>
      <c r="AC82" s="3">
        <v>0.03</v>
      </c>
      <c r="AD82" s="21">
        <f t="shared" si="75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6"/>
        <v>0.01185</v>
      </c>
      <c r="AQ82" s="1">
        <f t="shared" si="85"/>
        <v>0.0276731640946891</v>
      </c>
      <c r="AR82" s="27">
        <f t="shared" si="86"/>
        <v>7.82620833333333</v>
      </c>
      <c r="AS82" s="1">
        <f t="shared" si="87"/>
        <v>0.13</v>
      </c>
      <c r="AT82" s="2">
        <f t="shared" si="77"/>
        <v>5.2</v>
      </c>
      <c r="AU82" s="1">
        <f t="shared" si="78"/>
        <v>980.915781179474</v>
      </c>
    </row>
    <row r="83" spans="1:47">
      <c r="A83" s="6"/>
      <c r="B83" s="6"/>
      <c r="C83" s="9">
        <v>7</v>
      </c>
      <c r="D83" s="12">
        <v>25.3735550287097</v>
      </c>
      <c r="E83" s="13">
        <f t="shared" si="79"/>
        <v>24.2071103903333</v>
      </c>
      <c r="F83" s="9" t="s">
        <v>107</v>
      </c>
      <c r="G83" s="6">
        <v>8</v>
      </c>
      <c r="H83" s="11">
        <f t="shared" si="68"/>
        <v>25.3735550287097</v>
      </c>
      <c r="I83" s="11">
        <f t="shared" si="69"/>
        <v>298.52355502871</v>
      </c>
      <c r="J83" s="11">
        <f t="shared" si="70"/>
        <v>0.360613937825568</v>
      </c>
      <c r="K83" s="11">
        <f t="shared" si="80"/>
        <v>7.82620833333333</v>
      </c>
      <c r="L83" s="11">
        <f t="shared" si="81"/>
        <v>0.0782620833333333</v>
      </c>
      <c r="M83" s="6" t="s">
        <v>107</v>
      </c>
      <c r="N83" s="6"/>
      <c r="O83" s="11">
        <f t="shared" si="82"/>
        <v>0.222620661384692</v>
      </c>
      <c r="P83" s="11">
        <f t="shared" si="71"/>
        <v>0.0802801133432661</v>
      </c>
      <c r="Q83" s="17">
        <f t="shared" si="83"/>
        <v>0.0104364147346246</v>
      </c>
      <c r="R83" s="11">
        <f t="shared" si="84"/>
        <v>0.0101740708333333</v>
      </c>
      <c r="S83" s="18">
        <f t="shared" si="72"/>
        <v>1.0257855391012</v>
      </c>
      <c r="T83" s="3">
        <v>0.01</v>
      </c>
      <c r="U83" s="19">
        <f t="shared" si="73"/>
        <v>0.010257855391012</v>
      </c>
      <c r="V83" s="18"/>
      <c r="W83" s="3"/>
      <c r="X83" s="19"/>
      <c r="Y83" s="20">
        <v>0.04</v>
      </c>
      <c r="Z83" s="3">
        <v>0.17</v>
      </c>
      <c r="AA83" s="21">
        <f t="shared" si="74"/>
        <v>0.0068</v>
      </c>
      <c r="AB83" s="3">
        <v>0.015</v>
      </c>
      <c r="AC83" s="3">
        <v>0.03</v>
      </c>
      <c r="AD83" s="21">
        <f t="shared" si="75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6"/>
        <v>0.01185</v>
      </c>
      <c r="AQ83" s="1">
        <f t="shared" si="85"/>
        <v>0.029357855391012</v>
      </c>
      <c r="AR83" s="27">
        <f t="shared" si="86"/>
        <v>7.82620833333333</v>
      </c>
      <c r="AS83" s="1">
        <f t="shared" si="87"/>
        <v>0.13</v>
      </c>
      <c r="AT83" s="2">
        <f t="shared" si="77"/>
        <v>5.2</v>
      </c>
      <c r="AU83" s="1">
        <f t="shared" si="78"/>
        <v>1040.63212851599</v>
      </c>
    </row>
    <row r="84" spans="1:47">
      <c r="A84" s="6"/>
      <c r="B84" s="6"/>
      <c r="C84" s="9">
        <v>8</v>
      </c>
      <c r="D84" s="12">
        <v>24.669808186129</v>
      </c>
      <c r="E84" s="13">
        <f t="shared" si="79"/>
        <v>25.3735550287097</v>
      </c>
      <c r="F84" s="9" t="s">
        <v>107</v>
      </c>
      <c r="G84" s="6">
        <v>9</v>
      </c>
      <c r="H84" s="11">
        <f t="shared" si="68"/>
        <v>24.669808186129</v>
      </c>
      <c r="I84" s="11">
        <f t="shared" si="69"/>
        <v>297.819808186129</v>
      </c>
      <c r="J84" s="11">
        <f t="shared" si="70"/>
        <v>0.333864544904438</v>
      </c>
      <c r="K84" s="11">
        <f t="shared" si="80"/>
        <v>7.82620833333333</v>
      </c>
      <c r="L84" s="11">
        <f t="shared" si="81"/>
        <v>0.0782620833333333</v>
      </c>
      <c r="M84" s="6" t="s">
        <v>107</v>
      </c>
      <c r="N84" s="6"/>
      <c r="O84" s="11">
        <f t="shared" si="82"/>
        <v>0.220602631374759</v>
      </c>
      <c r="P84" s="11">
        <f t="shared" si="71"/>
        <v>0.0736513971286554</v>
      </c>
      <c r="Q84" s="17">
        <f t="shared" si="83"/>
        <v>0.00957468162672521</v>
      </c>
      <c r="R84" s="11">
        <f t="shared" si="84"/>
        <v>0.0101740708333333</v>
      </c>
      <c r="S84" s="18">
        <f t="shared" si="72"/>
        <v>0.941086589976913</v>
      </c>
      <c r="T84" s="3">
        <v>0.01</v>
      </c>
      <c r="U84" s="19">
        <f t="shared" si="73"/>
        <v>0.00941086589976913</v>
      </c>
      <c r="V84" s="18"/>
      <c r="W84" s="3"/>
      <c r="X84" s="19"/>
      <c r="Y84" s="20">
        <v>0.04</v>
      </c>
      <c r="Z84" s="3">
        <v>0.17</v>
      </c>
      <c r="AA84" s="21">
        <f t="shared" si="74"/>
        <v>0.0068</v>
      </c>
      <c r="AB84" s="3">
        <v>0.015</v>
      </c>
      <c r="AC84" s="3">
        <v>0.03</v>
      </c>
      <c r="AD84" s="21">
        <f t="shared" si="75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6"/>
        <v>0.01185</v>
      </c>
      <c r="AQ84" s="1">
        <f t="shared" si="85"/>
        <v>0.0285108658997691</v>
      </c>
      <c r="AR84" s="27">
        <f t="shared" si="86"/>
        <v>7.82620833333333</v>
      </c>
      <c r="AS84" s="1">
        <f t="shared" si="87"/>
        <v>0.13</v>
      </c>
      <c r="AT84" s="2">
        <f t="shared" si="77"/>
        <v>5.2</v>
      </c>
      <c r="AU84" s="1">
        <f t="shared" si="78"/>
        <v>1010.60934703677</v>
      </c>
    </row>
    <row r="85" spans="1:47">
      <c r="A85" s="6"/>
      <c r="B85" s="6"/>
      <c r="C85" s="9">
        <v>9</v>
      </c>
      <c r="D85" s="12">
        <v>17.1443060686667</v>
      </c>
      <c r="E85" s="13">
        <f t="shared" si="79"/>
        <v>24.669808186129</v>
      </c>
      <c r="F85" s="9" t="s">
        <v>107</v>
      </c>
      <c r="G85" s="6">
        <v>10</v>
      </c>
      <c r="H85" s="11">
        <f t="shared" si="68"/>
        <v>17.1443060686667</v>
      </c>
      <c r="I85" s="11">
        <f t="shared" si="69"/>
        <v>290.294306068667</v>
      </c>
      <c r="J85" s="11">
        <f t="shared" si="70"/>
        <v>0.143050456989285</v>
      </c>
      <c r="K85" s="11">
        <f t="shared" si="80"/>
        <v>7.82620833333333</v>
      </c>
      <c r="L85" s="11">
        <f t="shared" si="81"/>
        <v>0.0782620833333333</v>
      </c>
      <c r="M85" s="6" t="s">
        <v>107</v>
      </c>
      <c r="N85" s="6"/>
      <c r="O85" s="11">
        <f t="shared" si="82"/>
        <v>0.225213317579437</v>
      </c>
      <c r="P85" s="11">
        <f t="shared" si="71"/>
        <v>0.0322168679998114</v>
      </c>
      <c r="Q85" s="17">
        <f t="shared" si="83"/>
        <v>0.00418819283997548</v>
      </c>
      <c r="R85" s="11">
        <f t="shared" si="84"/>
        <v>0.0101740708333333</v>
      </c>
      <c r="S85" s="18">
        <f t="shared" si="72"/>
        <v>0.411653595555252</v>
      </c>
      <c r="T85" s="3">
        <v>0.01</v>
      </c>
      <c r="U85" s="19">
        <f t="shared" si="73"/>
        <v>0.00411653595555252</v>
      </c>
      <c r="V85" s="18"/>
      <c r="W85" s="3"/>
      <c r="X85" s="19"/>
      <c r="Y85" s="20">
        <v>0.02</v>
      </c>
      <c r="Z85" s="3">
        <v>0.17</v>
      </c>
      <c r="AA85" s="21">
        <f t="shared" si="74"/>
        <v>0.0034</v>
      </c>
      <c r="AB85" s="3">
        <v>0.01</v>
      </c>
      <c r="AC85" s="3">
        <v>0.03</v>
      </c>
      <c r="AD85" s="21">
        <f t="shared" si="75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6"/>
        <v>0.0079</v>
      </c>
      <c r="AQ85" s="1">
        <f t="shared" si="85"/>
        <v>0.0157165359555525</v>
      </c>
      <c r="AR85" s="27">
        <f t="shared" si="86"/>
        <v>7.82620833333333</v>
      </c>
      <c r="AS85" s="1">
        <f t="shared" si="87"/>
        <v>0.13</v>
      </c>
      <c r="AT85" s="2">
        <f t="shared" si="77"/>
        <v>5.2</v>
      </c>
      <c r="AU85" s="1">
        <f t="shared" si="78"/>
        <v>557.095606831413</v>
      </c>
    </row>
    <row r="86" spans="1:47">
      <c r="A86" s="6"/>
      <c r="B86" s="6"/>
      <c r="C86" s="9">
        <v>10</v>
      </c>
      <c r="D86" s="12">
        <v>9.51266672396774</v>
      </c>
      <c r="E86" s="13">
        <f t="shared" si="79"/>
        <v>17.1443060686667</v>
      </c>
      <c r="F86" s="9" t="s">
        <v>107</v>
      </c>
      <c r="G86" s="6">
        <v>11</v>
      </c>
      <c r="H86" s="11">
        <f t="shared" si="68"/>
        <v>9.51266672396774</v>
      </c>
      <c r="I86" s="11">
        <f t="shared" si="69"/>
        <v>282.662666723968</v>
      </c>
      <c r="J86" s="11">
        <f t="shared" si="70"/>
        <v>0.0578363695137454</v>
      </c>
      <c r="K86" s="11">
        <f t="shared" si="80"/>
        <v>7.82620833333333</v>
      </c>
      <c r="L86" s="11">
        <f t="shared" si="81"/>
        <v>0.0782620833333333</v>
      </c>
      <c r="M86" s="6" t="s">
        <v>109</v>
      </c>
      <c r="N86" s="11">
        <f>(O85-P85)*$C$24/100</f>
        <v>0.183346627100644</v>
      </c>
      <c r="O86" s="11">
        <f t="shared" si="82"/>
        <v>0.0879119058123146</v>
      </c>
      <c r="P86" s="11">
        <f t="shared" si="71"/>
        <v>0.0050845054692186</v>
      </c>
      <c r="Q86" s="17">
        <f t="shared" si="83"/>
        <v>0.000660985710998419</v>
      </c>
      <c r="R86" s="11">
        <f t="shared" si="84"/>
        <v>0.0101740708333333</v>
      </c>
      <c r="S86" s="18">
        <f t="shared" si="72"/>
        <v>0.0649676733950811</v>
      </c>
      <c r="T86" s="3">
        <v>0.01</v>
      </c>
      <c r="U86" s="19">
        <f t="shared" si="73"/>
        <v>0.000649676733950811</v>
      </c>
      <c r="V86" s="18"/>
      <c r="W86" s="3"/>
      <c r="X86" s="19"/>
      <c r="Y86" s="20">
        <v>0.02</v>
      </c>
      <c r="Z86" s="3">
        <v>0.17</v>
      </c>
      <c r="AA86" s="21">
        <f t="shared" si="74"/>
        <v>0.0034</v>
      </c>
      <c r="AB86" s="3">
        <v>0.01</v>
      </c>
      <c r="AC86" s="3">
        <v>0.03</v>
      </c>
      <c r="AD86" s="21">
        <f t="shared" si="75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6"/>
        <v>0.0079</v>
      </c>
      <c r="AQ86" s="1">
        <f t="shared" si="85"/>
        <v>0.0122496767339508</v>
      </c>
      <c r="AR86" s="27">
        <f t="shared" si="86"/>
        <v>7.82620833333333</v>
      </c>
      <c r="AS86" s="1">
        <f t="shared" si="87"/>
        <v>0.13</v>
      </c>
      <c r="AT86" s="2">
        <f t="shared" si="77"/>
        <v>5.2</v>
      </c>
      <c r="AU86" s="1">
        <f t="shared" si="78"/>
        <v>434.207710457851</v>
      </c>
    </row>
    <row r="87" spans="1:48">
      <c r="A87" s="6"/>
      <c r="B87" s="6"/>
      <c r="C87" s="9">
        <v>11</v>
      </c>
      <c r="D87" s="12">
        <v>2.19630858486667</v>
      </c>
      <c r="E87" s="13">
        <f t="shared" si="79"/>
        <v>9.51266672396774</v>
      </c>
      <c r="F87" s="9" t="s">
        <v>109</v>
      </c>
      <c r="G87" s="6">
        <v>12</v>
      </c>
      <c r="H87" s="11">
        <f t="shared" si="68"/>
        <v>2.19630858486667</v>
      </c>
      <c r="I87" s="11">
        <f t="shared" si="69"/>
        <v>275.346308584867</v>
      </c>
      <c r="J87" s="11">
        <f t="shared" si="70"/>
        <v>0.0231575013567603</v>
      </c>
      <c r="K87" s="11">
        <f t="shared" si="80"/>
        <v>7.82620833333333</v>
      </c>
      <c r="L87" s="11">
        <f t="shared" si="81"/>
        <v>0.0782620833333333</v>
      </c>
      <c r="M87" s="6" t="s">
        <v>107</v>
      </c>
      <c r="N87" s="6"/>
      <c r="O87" s="11">
        <f t="shared" si="82"/>
        <v>0.161089483676429</v>
      </c>
      <c r="P87" s="11">
        <f t="shared" si="71"/>
        <v>0.00373042993679672</v>
      </c>
      <c r="Q87" s="17">
        <f t="shared" si="83"/>
        <v>0.000484955891783574</v>
      </c>
      <c r="R87" s="11">
        <f t="shared" si="84"/>
        <v>0.0101740708333333</v>
      </c>
      <c r="S87" s="18">
        <f t="shared" si="72"/>
        <v>0.0476658654856926</v>
      </c>
      <c r="T87" s="3">
        <v>0.01</v>
      </c>
      <c r="U87" s="19">
        <f t="shared" si="73"/>
        <v>0.000476658654856926</v>
      </c>
      <c r="V87" s="18"/>
      <c r="W87" s="3"/>
      <c r="X87" s="19"/>
      <c r="Y87" s="20">
        <v>0.02</v>
      </c>
      <c r="Z87" s="3">
        <v>0.17</v>
      </c>
      <c r="AA87" s="21">
        <f t="shared" si="74"/>
        <v>0.0034</v>
      </c>
      <c r="AB87" s="3">
        <v>0.01</v>
      </c>
      <c r="AC87" s="3">
        <v>0.03</v>
      </c>
      <c r="AD87" s="21">
        <f t="shared" si="75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6"/>
        <v>0.0079</v>
      </c>
      <c r="AQ87" s="1">
        <f t="shared" si="85"/>
        <v>0.0120766586548569</v>
      </c>
      <c r="AR87" s="27">
        <f t="shared" si="86"/>
        <v>7.82620833333333</v>
      </c>
      <c r="AS87" s="1">
        <f t="shared" si="87"/>
        <v>0.13</v>
      </c>
      <c r="AT87" s="2">
        <f t="shared" si="77"/>
        <v>5.2</v>
      </c>
      <c r="AU87" s="1">
        <f t="shared" si="78"/>
        <v>428.074831556406</v>
      </c>
      <c r="AV87" s="1">
        <f>SUM(AU76:AU87)</f>
        <v>7692.51973445226</v>
      </c>
    </row>
    <row r="88" spans="1:19">
      <c r="A88" s="6"/>
      <c r="B88" s="6"/>
      <c r="C88" s="9">
        <v>12</v>
      </c>
      <c r="D88" s="12">
        <v>-6.51467922790323</v>
      </c>
      <c r="E88" s="13">
        <f t="shared" si="79"/>
        <v>2.19630858486667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</row>
    <row r="90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pans="1:47">
      <c r="A91" s="6" t="s">
        <v>105</v>
      </c>
      <c r="B91" s="6">
        <v>91.104</v>
      </c>
      <c r="C91" s="9" t="s">
        <v>106</v>
      </c>
      <c r="D91" s="9">
        <v>-4</v>
      </c>
      <c r="E91" s="9"/>
      <c r="F91" s="9"/>
      <c r="G91" s="6">
        <v>1</v>
      </c>
      <c r="H91" s="11">
        <f t="shared" ref="H91:H102" si="88">E92</f>
        <v>-4</v>
      </c>
      <c r="I91" s="11">
        <f t="shared" ref="I91:I102" si="89">H91+273.15</f>
        <v>269.15</v>
      </c>
      <c r="J91" s="11">
        <f t="shared" ref="J91:J102" si="90">EXP(($C$18*(I91-$C$16))/($C$19*I91*$C$16))</f>
        <v>0.0102597002578668</v>
      </c>
      <c r="K91" s="11">
        <f>$B$91/12</f>
        <v>7.592</v>
      </c>
      <c r="L91" s="11">
        <f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91">O91*J91</f>
        <v>0.000778916443577244</v>
      </c>
      <c r="Q91" s="17">
        <f>P91*$B$93</f>
        <v>0.000101259137665042</v>
      </c>
      <c r="R91" s="11">
        <f>L91*$B$93</f>
        <v>0.0098696</v>
      </c>
      <c r="S91" s="18">
        <f t="shared" ref="S91:S102" si="92">Q91/R91</f>
        <v>0.0102597002578668</v>
      </c>
      <c r="T91" s="3">
        <v>0.01</v>
      </c>
      <c r="U91" s="19">
        <f t="shared" ref="U91:U102" si="93">S91*T91</f>
        <v>0.000102597002578668</v>
      </c>
      <c r="V91" s="18"/>
      <c r="W91" s="3"/>
      <c r="X91" s="19"/>
      <c r="Y91" s="20">
        <v>0.02</v>
      </c>
      <c r="Z91" s="3">
        <v>0.49</v>
      </c>
      <c r="AA91" s="21">
        <f t="shared" ref="AA91:AA102" si="94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5">AO91*AN91</f>
        <v>0.005</v>
      </c>
      <c r="AQ91" s="1">
        <f>(AP91+AM91+AD91+AA91+U91+X91+AG91+AJ91)</f>
        <v>0.0149025970025787</v>
      </c>
      <c r="AR91" s="27">
        <f>$B$91/12</f>
        <v>7.592</v>
      </c>
      <c r="AS91" s="1">
        <f>$B$93</f>
        <v>0.13</v>
      </c>
      <c r="AT91" s="2">
        <f t="shared" ref="AT91:AT102" si="96">$E$7/12</f>
        <v>1.63333333333333</v>
      </c>
      <c r="AU91" s="1">
        <f t="shared" ref="AU91:AU102" si="97">AT91*10000*AS91*0.67*AR91*AQ91</f>
        <v>160.957470043181</v>
      </c>
    </row>
    <row r="92" spans="1:47">
      <c r="A92" s="6" t="s">
        <v>108</v>
      </c>
      <c r="B92" s="6">
        <v>1</v>
      </c>
      <c r="C92" s="9">
        <v>1</v>
      </c>
      <c r="D92" s="12">
        <v>-7.77122859829032</v>
      </c>
      <c r="E92" s="13">
        <f t="shared" ref="E92:E103" si="98">D91</f>
        <v>-4</v>
      </c>
      <c r="F92" s="9" t="s">
        <v>107</v>
      </c>
      <c r="G92" s="6">
        <v>2</v>
      </c>
      <c r="H92" s="11">
        <f t="shared" si="88"/>
        <v>-7.77122859829032</v>
      </c>
      <c r="I92" s="11">
        <f t="shared" si="89"/>
        <v>265.37877140171</v>
      </c>
      <c r="J92" s="11">
        <f t="shared" si="90"/>
        <v>0.00613576596727947</v>
      </c>
      <c r="K92" s="11">
        <f t="shared" ref="K92:K102" si="99">$B$91/12</f>
        <v>7.592</v>
      </c>
      <c r="L92" s="11">
        <f t="shared" ref="L92:L102" si="100">K92*$B$92/100</f>
        <v>0.07592</v>
      </c>
      <c r="M92" s="6" t="s">
        <v>107</v>
      </c>
      <c r="N92" s="6"/>
      <c r="O92" s="11">
        <f t="shared" ref="O92:O102" si="101">L92+O91-P91-N92</f>
        <v>0.151061083556423</v>
      </c>
      <c r="P92" s="11">
        <f t="shared" si="91"/>
        <v>0.000926875455465859</v>
      </c>
      <c r="Q92" s="17">
        <f t="shared" ref="Q92:Q102" si="102">P92*$B$93</f>
        <v>0.000120493809210562</v>
      </c>
      <c r="R92" s="11">
        <f t="shared" ref="R92:R102" si="103">L92*$B$93</f>
        <v>0.0098696</v>
      </c>
      <c r="S92" s="18">
        <f t="shared" si="92"/>
        <v>0.0122085808148822</v>
      </c>
      <c r="T92" s="3">
        <v>0.01</v>
      </c>
      <c r="U92" s="19">
        <f t="shared" si="93"/>
        <v>0.000122085808148822</v>
      </c>
      <c r="V92" s="18"/>
      <c r="W92" s="3"/>
      <c r="X92" s="19"/>
      <c r="Y92" s="20">
        <v>0.02</v>
      </c>
      <c r="Z92" s="3">
        <v>0.49</v>
      </c>
      <c r="AA92" s="21">
        <f t="shared" si="94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5"/>
        <v>0.005</v>
      </c>
      <c r="AQ92" s="1">
        <f t="shared" ref="AQ92:AQ102" si="104">(AP92+AM92+AD92+AA92+U92+X92+AG92+AJ92)</f>
        <v>0.0149220858081488</v>
      </c>
      <c r="AR92" s="27">
        <f t="shared" ref="AR92:AR102" si="105">$B$91/12</f>
        <v>7.592</v>
      </c>
      <c r="AS92" s="1">
        <f t="shared" ref="AS92:AS102" si="106">$B$93</f>
        <v>0.13</v>
      </c>
      <c r="AT92" s="2">
        <f t="shared" si="96"/>
        <v>1.63333333333333</v>
      </c>
      <c r="AU92" s="1">
        <f t="shared" si="97"/>
        <v>161.167961465461</v>
      </c>
    </row>
    <row r="93" spans="1:47">
      <c r="A93" s="6" t="s">
        <v>70</v>
      </c>
      <c r="B93" s="6">
        <v>0.13</v>
      </c>
      <c r="C93" s="9">
        <v>2</v>
      </c>
      <c r="D93" s="12">
        <v>-4.36181432007143</v>
      </c>
      <c r="E93" s="13">
        <f t="shared" si="98"/>
        <v>-7.77122859829032</v>
      </c>
      <c r="F93" s="9" t="s">
        <v>107</v>
      </c>
      <c r="G93" s="6">
        <v>3</v>
      </c>
      <c r="H93" s="11">
        <f t="shared" si="88"/>
        <v>-4.36181432007143</v>
      </c>
      <c r="I93" s="11">
        <f t="shared" si="89"/>
        <v>268.788185679929</v>
      </c>
      <c r="J93" s="11">
        <f t="shared" si="90"/>
        <v>0.00977205921917623</v>
      </c>
      <c r="K93" s="11">
        <f t="shared" si="99"/>
        <v>7.592</v>
      </c>
      <c r="L93" s="11">
        <f t="shared" si="100"/>
        <v>0.07592</v>
      </c>
      <c r="M93" s="6" t="s">
        <v>107</v>
      </c>
      <c r="N93" s="6"/>
      <c r="O93" s="11">
        <f t="shared" si="101"/>
        <v>0.226054208100957</v>
      </c>
      <c r="P93" s="11">
        <f t="shared" si="91"/>
        <v>0.00220901510830654</v>
      </c>
      <c r="Q93" s="17">
        <f t="shared" si="102"/>
        <v>0.00028717196407985</v>
      </c>
      <c r="R93" s="11">
        <f t="shared" si="103"/>
        <v>0.0098696</v>
      </c>
      <c r="S93" s="18">
        <f t="shared" si="92"/>
        <v>0.0290966162843327</v>
      </c>
      <c r="T93" s="3">
        <v>0.01</v>
      </c>
      <c r="U93" s="19">
        <f t="shared" si="93"/>
        <v>0.000290966162843327</v>
      </c>
      <c r="V93" s="18"/>
      <c r="W93" s="3"/>
      <c r="X93" s="19"/>
      <c r="Y93" s="20">
        <v>0.02</v>
      </c>
      <c r="Z93" s="3">
        <v>0.49</v>
      </c>
      <c r="AA93" s="21">
        <f t="shared" si="94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5"/>
        <v>0.005</v>
      </c>
      <c r="AQ93" s="1">
        <f t="shared" si="104"/>
        <v>0.0150909661628433</v>
      </c>
      <c r="AR93" s="27">
        <f t="shared" si="105"/>
        <v>7.592</v>
      </c>
      <c r="AS93" s="1">
        <f t="shared" si="106"/>
        <v>0.13</v>
      </c>
      <c r="AT93" s="2">
        <f t="shared" si="96"/>
        <v>1.63333333333333</v>
      </c>
      <c r="AU93" s="1">
        <f t="shared" si="97"/>
        <v>162.991976073581</v>
      </c>
    </row>
    <row r="94" spans="1:47">
      <c r="A94" s="6"/>
      <c r="B94" s="6"/>
      <c r="C94" s="9">
        <v>3</v>
      </c>
      <c r="D94" s="12">
        <v>5.7439492603871</v>
      </c>
      <c r="E94" s="13">
        <f t="shared" si="98"/>
        <v>-4.36181432007143</v>
      </c>
      <c r="F94" s="9" t="s">
        <v>107</v>
      </c>
      <c r="G94" s="6">
        <v>4</v>
      </c>
      <c r="H94" s="11">
        <f t="shared" si="88"/>
        <v>5.7439492603871</v>
      </c>
      <c r="I94" s="11">
        <f t="shared" si="89"/>
        <v>278.893949260387</v>
      </c>
      <c r="J94" s="11">
        <f t="shared" si="90"/>
        <v>0.0363115901257806</v>
      </c>
      <c r="K94" s="11">
        <f t="shared" si="99"/>
        <v>7.592</v>
      </c>
      <c r="L94" s="11">
        <f t="shared" si="100"/>
        <v>0.07592</v>
      </c>
      <c r="M94" s="6" t="s">
        <v>107</v>
      </c>
      <c r="N94" s="6"/>
      <c r="O94" s="11">
        <f t="shared" si="101"/>
        <v>0.29976519299265</v>
      </c>
      <c r="P94" s="11">
        <f t="shared" si="91"/>
        <v>0.0108849508219247</v>
      </c>
      <c r="Q94" s="17">
        <f t="shared" si="102"/>
        <v>0.0014150436068502</v>
      </c>
      <c r="R94" s="11">
        <f t="shared" si="103"/>
        <v>0.0098696</v>
      </c>
      <c r="S94" s="18">
        <f t="shared" si="92"/>
        <v>0.143373957085414</v>
      </c>
      <c r="T94" s="3">
        <v>0.01</v>
      </c>
      <c r="U94" s="19">
        <f t="shared" si="93"/>
        <v>0.00143373957085414</v>
      </c>
      <c r="V94" s="18"/>
      <c r="W94" s="3"/>
      <c r="X94" s="19"/>
      <c r="Y94" s="20">
        <v>0.02</v>
      </c>
      <c r="Z94" s="3">
        <v>0.49</v>
      </c>
      <c r="AA94" s="21">
        <f t="shared" si="94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5"/>
        <v>0.005</v>
      </c>
      <c r="AQ94" s="1">
        <f t="shared" si="104"/>
        <v>0.0162337395708541</v>
      </c>
      <c r="AR94" s="27">
        <f t="shared" si="105"/>
        <v>7.592</v>
      </c>
      <c r="AS94" s="1">
        <f t="shared" si="106"/>
        <v>0.13</v>
      </c>
      <c r="AT94" s="2">
        <f t="shared" si="96"/>
        <v>1.63333333333333</v>
      </c>
      <c r="AU94" s="1">
        <f t="shared" si="97"/>
        <v>175.334651417631</v>
      </c>
    </row>
    <row r="95" spans="1:47">
      <c r="A95" s="6"/>
      <c r="B95" s="6"/>
      <c r="C95" s="9">
        <v>4</v>
      </c>
      <c r="D95" s="12">
        <v>12.5266802554667</v>
      </c>
      <c r="E95" s="13">
        <f t="shared" si="98"/>
        <v>5.7439492603871</v>
      </c>
      <c r="F95" s="9" t="s">
        <v>107</v>
      </c>
      <c r="G95" s="6">
        <v>5</v>
      </c>
      <c r="H95" s="11">
        <f t="shared" si="88"/>
        <v>12.5266802554667</v>
      </c>
      <c r="I95" s="11">
        <f t="shared" si="89"/>
        <v>285.676680255467</v>
      </c>
      <c r="J95" s="11">
        <f t="shared" si="90"/>
        <v>0.0831831873567192</v>
      </c>
      <c r="K95" s="11">
        <f t="shared" si="99"/>
        <v>7.592</v>
      </c>
      <c r="L95" s="11">
        <f t="shared" si="100"/>
        <v>0.07592</v>
      </c>
      <c r="M95" s="6" t="s">
        <v>109</v>
      </c>
      <c r="N95" s="11">
        <f>(O94-P94)*$C$24/100</f>
        <v>0.274436230062189</v>
      </c>
      <c r="O95" s="11">
        <f t="shared" si="101"/>
        <v>0.0903640121085363</v>
      </c>
      <c r="P95" s="11">
        <f t="shared" si="91"/>
        <v>0.00751676654952922</v>
      </c>
      <c r="Q95" s="17">
        <f t="shared" si="102"/>
        <v>0.000977179651438798</v>
      </c>
      <c r="R95" s="11">
        <f t="shared" si="103"/>
        <v>0.0098696</v>
      </c>
      <c r="S95" s="18">
        <f t="shared" si="92"/>
        <v>0.0990090430654534</v>
      </c>
      <c r="T95" s="3">
        <v>0.01</v>
      </c>
      <c r="U95" s="19">
        <f t="shared" si="93"/>
        <v>0.000990090430654534</v>
      </c>
      <c r="V95" s="18"/>
      <c r="W95" s="3"/>
      <c r="X95" s="19"/>
      <c r="Y95" s="20">
        <v>0.04</v>
      </c>
      <c r="Z95" s="3">
        <v>0.49</v>
      </c>
      <c r="AA95" s="21">
        <f t="shared" si="94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5"/>
        <v>0.0075</v>
      </c>
      <c r="AQ95" s="1">
        <f t="shared" si="104"/>
        <v>0.0280900904306545</v>
      </c>
      <c r="AR95" s="27">
        <f t="shared" si="105"/>
        <v>7.592</v>
      </c>
      <c r="AS95" s="1">
        <f t="shared" si="106"/>
        <v>0.13</v>
      </c>
      <c r="AT95" s="2">
        <f t="shared" si="96"/>
        <v>1.63333333333333</v>
      </c>
      <c r="AU95" s="1">
        <f t="shared" si="97"/>
        <v>303.390737078912</v>
      </c>
    </row>
    <row r="96" spans="1:47">
      <c r="A96" s="6"/>
      <c r="B96" s="6"/>
      <c r="C96" s="9">
        <v>5</v>
      </c>
      <c r="D96" s="12">
        <v>19.44367154</v>
      </c>
      <c r="E96" s="13">
        <f t="shared" si="98"/>
        <v>12.5266802554667</v>
      </c>
      <c r="F96" s="9" t="s">
        <v>109</v>
      </c>
      <c r="G96" s="6">
        <v>6</v>
      </c>
      <c r="H96" s="11">
        <f t="shared" si="88"/>
        <v>19.44367154</v>
      </c>
      <c r="I96" s="11">
        <f t="shared" si="89"/>
        <v>292.59367154</v>
      </c>
      <c r="J96" s="11">
        <f t="shared" si="90"/>
        <v>0.186192705918182</v>
      </c>
      <c r="K96" s="11">
        <f t="shared" si="99"/>
        <v>7.592</v>
      </c>
      <c r="L96" s="11">
        <f t="shared" si="100"/>
        <v>0.07592</v>
      </c>
      <c r="M96" s="6" t="s">
        <v>107</v>
      </c>
      <c r="N96" s="6"/>
      <c r="O96" s="11">
        <f t="shared" si="101"/>
        <v>0.158767245559007</v>
      </c>
      <c r="P96" s="11">
        <f t="shared" si="91"/>
        <v>0.0295613030618081</v>
      </c>
      <c r="Q96" s="17">
        <f t="shared" si="102"/>
        <v>0.00384296939803505</v>
      </c>
      <c r="R96" s="11">
        <f t="shared" si="103"/>
        <v>0.0098696</v>
      </c>
      <c r="S96" s="18">
        <f t="shared" si="92"/>
        <v>0.389374381741413</v>
      </c>
      <c r="T96" s="3">
        <v>0.01</v>
      </c>
      <c r="U96" s="19">
        <f t="shared" si="93"/>
        <v>0.00389374381741413</v>
      </c>
      <c r="V96" s="18"/>
      <c r="W96" s="3"/>
      <c r="X96" s="19"/>
      <c r="Y96" s="20">
        <v>0.04</v>
      </c>
      <c r="Z96" s="3">
        <v>0.49</v>
      </c>
      <c r="AA96" s="21">
        <f t="shared" si="94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5"/>
        <v>0.0075</v>
      </c>
      <c r="AQ96" s="1">
        <f t="shared" si="104"/>
        <v>0.0309937438174141</v>
      </c>
      <c r="AR96" s="27">
        <f t="shared" si="105"/>
        <v>7.592</v>
      </c>
      <c r="AS96" s="1">
        <f t="shared" si="106"/>
        <v>0.13</v>
      </c>
      <c r="AT96" s="2">
        <f t="shared" si="96"/>
        <v>1.63333333333333</v>
      </c>
      <c r="AU96" s="1">
        <f t="shared" si="97"/>
        <v>334.752029539164</v>
      </c>
    </row>
    <row r="97" spans="1:47">
      <c r="A97" s="6"/>
      <c r="B97" s="6"/>
      <c r="C97" s="9">
        <v>6</v>
      </c>
      <c r="D97" s="12">
        <v>24.2071103903333</v>
      </c>
      <c r="E97" s="13">
        <f t="shared" si="98"/>
        <v>19.44367154</v>
      </c>
      <c r="F97" s="9" t="s">
        <v>107</v>
      </c>
      <c r="G97" s="6">
        <v>7</v>
      </c>
      <c r="H97" s="11">
        <f t="shared" si="88"/>
        <v>24.2071103903333</v>
      </c>
      <c r="I97" s="11">
        <f t="shared" si="89"/>
        <v>297.357110390333</v>
      </c>
      <c r="J97" s="11">
        <f t="shared" si="90"/>
        <v>0.317304876284815</v>
      </c>
      <c r="K97" s="11">
        <f t="shared" si="99"/>
        <v>7.592</v>
      </c>
      <c r="L97" s="11">
        <f t="shared" si="100"/>
        <v>0.07592</v>
      </c>
      <c r="M97" s="6" t="s">
        <v>107</v>
      </c>
      <c r="N97" s="6"/>
      <c r="O97" s="11">
        <f t="shared" si="101"/>
        <v>0.205125942497199</v>
      </c>
      <c r="P97" s="11">
        <f t="shared" si="91"/>
        <v>0.0650874618068798</v>
      </c>
      <c r="Q97" s="17">
        <f t="shared" si="102"/>
        <v>0.00846137003489437</v>
      </c>
      <c r="R97" s="11">
        <f t="shared" si="103"/>
        <v>0.0098696</v>
      </c>
      <c r="S97" s="18">
        <f t="shared" si="92"/>
        <v>0.857316409468912</v>
      </c>
      <c r="T97" s="3">
        <v>0.01</v>
      </c>
      <c r="U97" s="19">
        <f t="shared" si="93"/>
        <v>0.00857316409468912</v>
      </c>
      <c r="V97" s="18"/>
      <c r="W97" s="3"/>
      <c r="X97" s="19"/>
      <c r="Y97" s="20">
        <v>0.04</v>
      </c>
      <c r="Z97" s="3">
        <v>0.49</v>
      </c>
      <c r="AA97" s="21">
        <f t="shared" si="94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5"/>
        <v>0.0075</v>
      </c>
      <c r="AQ97" s="1">
        <f t="shared" si="104"/>
        <v>0.0356731640946891</v>
      </c>
      <c r="AR97" s="27">
        <f t="shared" si="105"/>
        <v>7.592</v>
      </c>
      <c r="AS97" s="1">
        <f t="shared" si="106"/>
        <v>0.13</v>
      </c>
      <c r="AT97" s="2">
        <f t="shared" si="96"/>
        <v>1.63333333333333</v>
      </c>
      <c r="AU97" s="1">
        <f t="shared" si="97"/>
        <v>385.292727175194</v>
      </c>
    </row>
    <row r="98" spans="1:47">
      <c r="A98" s="6"/>
      <c r="B98" s="6"/>
      <c r="C98" s="9">
        <v>7</v>
      </c>
      <c r="D98" s="12">
        <v>25.3735550287097</v>
      </c>
      <c r="E98" s="13">
        <f t="shared" si="98"/>
        <v>24.2071103903333</v>
      </c>
      <c r="F98" s="9" t="s">
        <v>107</v>
      </c>
      <c r="G98" s="6">
        <v>8</v>
      </c>
      <c r="H98" s="11">
        <f t="shared" si="88"/>
        <v>25.3735550287097</v>
      </c>
      <c r="I98" s="11">
        <f t="shared" si="89"/>
        <v>298.52355502871</v>
      </c>
      <c r="J98" s="11">
        <f t="shared" si="90"/>
        <v>0.360613937825568</v>
      </c>
      <c r="K98" s="11">
        <f t="shared" si="99"/>
        <v>7.592</v>
      </c>
      <c r="L98" s="11">
        <f t="shared" si="100"/>
        <v>0.07592</v>
      </c>
      <c r="M98" s="6" t="s">
        <v>107</v>
      </c>
      <c r="N98" s="6"/>
      <c r="O98" s="11">
        <f t="shared" si="101"/>
        <v>0.215958480690319</v>
      </c>
      <c r="P98" s="11">
        <f t="shared" si="91"/>
        <v>0.0778776381285629</v>
      </c>
      <c r="Q98" s="17">
        <f t="shared" si="102"/>
        <v>0.0101240929567132</v>
      </c>
      <c r="R98" s="11">
        <f t="shared" si="103"/>
        <v>0.0098696</v>
      </c>
      <c r="S98" s="18">
        <f t="shared" si="92"/>
        <v>1.0257855391012</v>
      </c>
      <c r="T98" s="3">
        <v>0.01</v>
      </c>
      <c r="U98" s="19">
        <f t="shared" si="93"/>
        <v>0.010257855391012</v>
      </c>
      <c r="V98" s="18"/>
      <c r="W98" s="3"/>
      <c r="X98" s="19"/>
      <c r="Y98" s="20">
        <v>0.04</v>
      </c>
      <c r="Z98" s="3">
        <v>0.49</v>
      </c>
      <c r="AA98" s="21">
        <f t="shared" si="94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5"/>
        <v>0.0075</v>
      </c>
      <c r="AQ98" s="1">
        <f t="shared" si="104"/>
        <v>0.037357855391012</v>
      </c>
      <c r="AR98" s="27">
        <f t="shared" si="105"/>
        <v>7.592</v>
      </c>
      <c r="AS98" s="1">
        <f t="shared" si="106"/>
        <v>0.13</v>
      </c>
      <c r="AT98" s="2">
        <f t="shared" si="96"/>
        <v>1.63333333333333</v>
      </c>
      <c r="AU98" s="1">
        <f t="shared" si="97"/>
        <v>403.488458349631</v>
      </c>
    </row>
    <row r="99" spans="1:47">
      <c r="A99" s="6"/>
      <c r="B99" s="6"/>
      <c r="C99" s="9">
        <v>8</v>
      </c>
      <c r="D99" s="12">
        <v>24.669808186129</v>
      </c>
      <c r="E99" s="13">
        <f t="shared" si="98"/>
        <v>25.3735550287097</v>
      </c>
      <c r="F99" s="9" t="s">
        <v>107</v>
      </c>
      <c r="G99" s="6">
        <v>9</v>
      </c>
      <c r="H99" s="11">
        <f t="shared" si="88"/>
        <v>24.669808186129</v>
      </c>
      <c r="I99" s="11">
        <f t="shared" si="89"/>
        <v>297.819808186129</v>
      </c>
      <c r="J99" s="11">
        <f t="shared" si="90"/>
        <v>0.333864544904438</v>
      </c>
      <c r="K99" s="11">
        <f t="shared" si="99"/>
        <v>7.592</v>
      </c>
      <c r="L99" s="11">
        <f t="shared" si="100"/>
        <v>0.07592</v>
      </c>
      <c r="M99" s="6" t="s">
        <v>107</v>
      </c>
      <c r="N99" s="6"/>
      <c r="O99" s="11">
        <f t="shared" si="101"/>
        <v>0.214000842561756</v>
      </c>
      <c r="P99" s="11">
        <f t="shared" si="91"/>
        <v>0.0714472939110471</v>
      </c>
      <c r="Q99" s="17">
        <f t="shared" si="102"/>
        <v>0.00928814820843612</v>
      </c>
      <c r="R99" s="11">
        <f t="shared" si="103"/>
        <v>0.0098696</v>
      </c>
      <c r="S99" s="18">
        <f t="shared" si="92"/>
        <v>0.941086589976911</v>
      </c>
      <c r="T99" s="3">
        <v>0.01</v>
      </c>
      <c r="U99" s="19">
        <f t="shared" si="93"/>
        <v>0.00941086589976911</v>
      </c>
      <c r="V99" s="18"/>
      <c r="W99" s="3"/>
      <c r="X99" s="19"/>
      <c r="Y99" s="20">
        <v>0.04</v>
      </c>
      <c r="Z99" s="3">
        <v>0.49</v>
      </c>
      <c r="AA99" s="21">
        <f t="shared" si="94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5"/>
        <v>0.0075</v>
      </c>
      <c r="AQ99" s="1">
        <f t="shared" si="104"/>
        <v>0.0365108658997691</v>
      </c>
      <c r="AR99" s="27">
        <f t="shared" si="105"/>
        <v>7.592</v>
      </c>
      <c r="AS99" s="1">
        <f t="shared" si="106"/>
        <v>0.13</v>
      </c>
      <c r="AT99" s="2">
        <f t="shared" si="96"/>
        <v>1.63333333333333</v>
      </c>
      <c r="AU99" s="1">
        <f t="shared" si="97"/>
        <v>394.340436320986</v>
      </c>
    </row>
    <row r="100" spans="1:47">
      <c r="A100" s="6"/>
      <c r="B100" s="6"/>
      <c r="C100" s="9">
        <v>9</v>
      </c>
      <c r="D100" s="12">
        <v>17.1443060686667</v>
      </c>
      <c r="E100" s="13">
        <f t="shared" si="98"/>
        <v>24.669808186129</v>
      </c>
      <c r="F100" s="9" t="s">
        <v>107</v>
      </c>
      <c r="G100" s="6">
        <v>10</v>
      </c>
      <c r="H100" s="11">
        <f t="shared" si="88"/>
        <v>17.1443060686667</v>
      </c>
      <c r="I100" s="11">
        <f t="shared" si="89"/>
        <v>290.294306068667</v>
      </c>
      <c r="J100" s="11">
        <f t="shared" si="90"/>
        <v>0.143050456989285</v>
      </c>
      <c r="K100" s="11">
        <f t="shared" si="99"/>
        <v>7.592</v>
      </c>
      <c r="L100" s="11">
        <f t="shared" si="100"/>
        <v>0.07592</v>
      </c>
      <c r="M100" s="6" t="s">
        <v>107</v>
      </c>
      <c r="N100" s="6"/>
      <c r="O100" s="11">
        <f t="shared" si="101"/>
        <v>0.218473548650709</v>
      </c>
      <c r="P100" s="11">
        <f t="shared" si="91"/>
        <v>0.0312527409745547</v>
      </c>
      <c r="Q100" s="17">
        <f t="shared" si="102"/>
        <v>0.00406285632669211</v>
      </c>
      <c r="R100" s="11">
        <f t="shared" si="103"/>
        <v>0.0098696</v>
      </c>
      <c r="S100" s="18">
        <f t="shared" si="92"/>
        <v>0.411653595555251</v>
      </c>
      <c r="T100" s="3">
        <v>0.01</v>
      </c>
      <c r="U100" s="19">
        <f t="shared" si="93"/>
        <v>0.00411653595555251</v>
      </c>
      <c r="V100" s="18"/>
      <c r="W100" s="3"/>
      <c r="X100" s="19"/>
      <c r="Y100" s="20">
        <v>0.02</v>
      </c>
      <c r="Z100" s="3">
        <v>0.49</v>
      </c>
      <c r="AA100" s="21">
        <f t="shared" si="94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5"/>
        <v>0.005</v>
      </c>
      <c r="AQ100" s="1">
        <f t="shared" si="104"/>
        <v>0.0189165359555525</v>
      </c>
      <c r="AR100" s="27">
        <f t="shared" si="105"/>
        <v>7.592</v>
      </c>
      <c r="AS100" s="1">
        <f t="shared" si="106"/>
        <v>0.13</v>
      </c>
      <c r="AT100" s="2">
        <f t="shared" si="96"/>
        <v>1.63333333333333</v>
      </c>
      <c r="AU100" s="1">
        <f t="shared" si="97"/>
        <v>204.310548615101</v>
      </c>
    </row>
    <row r="101" spans="1:47">
      <c r="A101" s="6"/>
      <c r="B101" s="6"/>
      <c r="C101" s="9">
        <v>10</v>
      </c>
      <c r="D101" s="12">
        <v>9.51266672396774</v>
      </c>
      <c r="E101" s="13">
        <f t="shared" si="98"/>
        <v>17.1443060686667</v>
      </c>
      <c r="F101" s="9" t="s">
        <v>107</v>
      </c>
      <c r="G101" s="6">
        <v>11</v>
      </c>
      <c r="H101" s="11">
        <f t="shared" si="88"/>
        <v>9.51266672396774</v>
      </c>
      <c r="I101" s="11">
        <f t="shared" si="89"/>
        <v>282.662666723968</v>
      </c>
      <c r="J101" s="11">
        <f t="shared" si="90"/>
        <v>0.0578363695137454</v>
      </c>
      <c r="K101" s="11">
        <f t="shared" si="99"/>
        <v>7.592</v>
      </c>
      <c r="L101" s="11">
        <f t="shared" si="100"/>
        <v>0.07592</v>
      </c>
      <c r="M101" s="6" t="s">
        <v>109</v>
      </c>
      <c r="N101" s="11">
        <f>(O100-P100)*$C$24/100</f>
        <v>0.177859767292347</v>
      </c>
      <c r="O101" s="11">
        <f t="shared" si="101"/>
        <v>0.0852810403838077</v>
      </c>
      <c r="P101" s="11">
        <f t="shared" si="91"/>
        <v>0.00493234576415454</v>
      </c>
      <c r="Q101" s="17">
        <f t="shared" si="102"/>
        <v>0.000641204949340091</v>
      </c>
      <c r="R101" s="11">
        <f t="shared" si="103"/>
        <v>0.0098696</v>
      </c>
      <c r="S101" s="18">
        <f t="shared" si="92"/>
        <v>0.0649676733950809</v>
      </c>
      <c r="T101" s="3">
        <v>0.01</v>
      </c>
      <c r="U101" s="19">
        <f t="shared" si="93"/>
        <v>0.000649676733950809</v>
      </c>
      <c r="V101" s="18"/>
      <c r="W101" s="3"/>
      <c r="X101" s="19"/>
      <c r="Y101" s="20">
        <v>0.02</v>
      </c>
      <c r="Z101" s="3">
        <v>0.49</v>
      </c>
      <c r="AA101" s="21">
        <f t="shared" si="94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5"/>
        <v>0.005</v>
      </c>
      <c r="AQ101" s="1">
        <f t="shared" si="104"/>
        <v>0.0154496767339508</v>
      </c>
      <c r="AR101" s="27">
        <f t="shared" si="105"/>
        <v>7.592</v>
      </c>
      <c r="AS101" s="1">
        <f t="shared" si="106"/>
        <v>0.13</v>
      </c>
      <c r="AT101" s="2">
        <f t="shared" si="96"/>
        <v>1.63333333333333</v>
      </c>
      <c r="AU101" s="1">
        <f t="shared" si="97"/>
        <v>166.866277042278</v>
      </c>
    </row>
    <row r="102" spans="1:48">
      <c r="A102" s="6"/>
      <c r="B102" s="6"/>
      <c r="C102" s="9">
        <v>11</v>
      </c>
      <c r="D102" s="12">
        <v>2.19630858486667</v>
      </c>
      <c r="E102" s="13">
        <f t="shared" si="98"/>
        <v>9.51266672396774</v>
      </c>
      <c r="F102" s="9" t="s">
        <v>109</v>
      </c>
      <c r="G102" s="6">
        <v>12</v>
      </c>
      <c r="H102" s="11">
        <f t="shared" si="88"/>
        <v>2.19630858486667</v>
      </c>
      <c r="I102" s="11">
        <f t="shared" si="89"/>
        <v>275.346308584867</v>
      </c>
      <c r="J102" s="11">
        <f t="shared" si="90"/>
        <v>0.0231575013567603</v>
      </c>
      <c r="K102" s="11">
        <f t="shared" si="99"/>
        <v>7.592</v>
      </c>
      <c r="L102" s="11">
        <f t="shared" si="100"/>
        <v>0.07592</v>
      </c>
      <c r="M102" s="6" t="s">
        <v>107</v>
      </c>
      <c r="N102" s="6"/>
      <c r="O102" s="11">
        <f t="shared" si="101"/>
        <v>0.156268694619653</v>
      </c>
      <c r="P102" s="11">
        <f t="shared" si="91"/>
        <v>0.00361879250767377</v>
      </c>
      <c r="Q102" s="17">
        <f t="shared" si="102"/>
        <v>0.000470443025997591</v>
      </c>
      <c r="R102" s="11">
        <f t="shared" si="103"/>
        <v>0.0098696</v>
      </c>
      <c r="S102" s="18">
        <f t="shared" si="92"/>
        <v>0.0476658654856925</v>
      </c>
      <c r="T102" s="3">
        <v>0.01</v>
      </c>
      <c r="U102" s="19">
        <f t="shared" si="93"/>
        <v>0.000476658654856925</v>
      </c>
      <c r="V102" s="18"/>
      <c r="W102" s="3"/>
      <c r="X102" s="19"/>
      <c r="Y102" s="20">
        <v>0.02</v>
      </c>
      <c r="Z102" s="3">
        <v>0.49</v>
      </c>
      <c r="AA102" s="21">
        <f t="shared" si="94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5"/>
        <v>0.005</v>
      </c>
      <c r="AQ102" s="1">
        <f t="shared" si="104"/>
        <v>0.0152766586548569</v>
      </c>
      <c r="AR102" s="27">
        <f t="shared" si="105"/>
        <v>7.592</v>
      </c>
      <c r="AS102" s="1">
        <f t="shared" si="106"/>
        <v>0.13</v>
      </c>
      <c r="AT102" s="2">
        <f t="shared" si="96"/>
        <v>1.63333333333333</v>
      </c>
      <c r="AU102" s="1">
        <f t="shared" si="97"/>
        <v>164.9975723945</v>
      </c>
      <c r="AV102" s="1">
        <f>SUM(AU91:AU102)</f>
        <v>3017.89084551562</v>
      </c>
    </row>
    <row r="103" spans="1:19">
      <c r="A103" s="6"/>
      <c r="B103" s="6"/>
      <c r="C103" s="9">
        <v>12</v>
      </c>
      <c r="D103" s="12">
        <v>-6.51467922790323</v>
      </c>
      <c r="E103" s="13">
        <f t="shared" si="98"/>
        <v>2.19630858486667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T105" s="1"/>
    </row>
    <row r="106" spans="1:46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T106" s="1"/>
    </row>
    <row r="107" spans="1:46">
      <c r="A107" s="6" t="s">
        <v>105</v>
      </c>
      <c r="B107" s="6">
        <v>134.758</v>
      </c>
      <c r="C107" s="9" t="s">
        <v>106</v>
      </c>
      <c r="D107" s="9">
        <v>-4</v>
      </c>
      <c r="E107" s="9"/>
      <c r="F107" s="9"/>
      <c r="G107" s="6">
        <v>1</v>
      </c>
      <c r="H107" s="11">
        <f t="shared" ref="H107:H118" si="107">E108</f>
        <v>-4</v>
      </c>
      <c r="I107" s="11">
        <f t="shared" ref="I107:I118" si="108">H107+273.15</f>
        <v>269.15</v>
      </c>
      <c r="J107" s="11">
        <f t="shared" ref="J107:J118" si="109">EXP(($C$18*(I107-$C$16))/($C$19*I107*$C$16))</f>
        <v>0.0102597002578668</v>
      </c>
      <c r="K107" s="11">
        <f>$B$107/12</f>
        <v>11.2298333333333</v>
      </c>
      <c r="L107" s="11">
        <f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10">O107*J107</f>
        <v>0.0311079754653662</v>
      </c>
      <c r="Q107" s="17">
        <f>P107*$B$109</f>
        <v>0.00902131288495619</v>
      </c>
      <c r="R107" s="11">
        <f>L107*$B$109</f>
        <v>0.87929595</v>
      </c>
      <c r="S107" s="18">
        <f t="shared" ref="S107:S118" si="111">Q107/R107</f>
        <v>0.0102597002578668</v>
      </c>
      <c r="T107" s="3">
        <v>0.27</v>
      </c>
      <c r="U107" s="19">
        <f t="shared" ref="U107:U118" si="112">S107*T107</f>
        <v>0.00277011906962402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3">U107*0.67*AD107+(V107+W107+X107+Y107+Z107+AA107)/1000</f>
        <v>0.226938234135228</v>
      </c>
      <c r="AC107" s="27">
        <f t="shared" ref="AC107:AC118" si="114">$B$107/12</f>
        <v>11.2298333333333</v>
      </c>
      <c r="AD107" s="1">
        <f t="shared" ref="AD107:AD118" si="115">$B$109</f>
        <v>0.29</v>
      </c>
      <c r="AE107" s="28">
        <f t="shared" ref="AE107:AE118" si="116">$E$9/12</f>
        <v>24.2675</v>
      </c>
      <c r="AF107" s="1">
        <f t="shared" ref="AF107:AF118" si="117">AE107*10000*AC107*AB107</f>
        <v>618452.03122325</v>
      </c>
      <c r="AT107" s="1"/>
    </row>
    <row r="108" spans="1:46">
      <c r="A108" s="6" t="s">
        <v>108</v>
      </c>
      <c r="B108" s="6">
        <v>27</v>
      </c>
      <c r="C108" s="9">
        <v>1</v>
      </c>
      <c r="D108" s="12">
        <v>-7.77122859829032</v>
      </c>
      <c r="E108" s="13">
        <f t="shared" ref="E108:E119" si="118">D107</f>
        <v>-4</v>
      </c>
      <c r="F108" s="9" t="s">
        <v>107</v>
      </c>
      <c r="G108" s="6">
        <v>2</v>
      </c>
      <c r="H108" s="11">
        <f t="shared" si="107"/>
        <v>-7.77122859829032</v>
      </c>
      <c r="I108" s="11">
        <f t="shared" si="108"/>
        <v>265.37877140171</v>
      </c>
      <c r="J108" s="11">
        <f t="shared" si="109"/>
        <v>0.00613576596727947</v>
      </c>
      <c r="K108" s="11">
        <f t="shared" ref="K108:K118" si="119">$B$107/12</f>
        <v>11.2298333333333</v>
      </c>
      <c r="L108" s="11">
        <f t="shared" ref="L108:L118" si="120">K108*$B$108/100</f>
        <v>3.032055</v>
      </c>
      <c r="M108" s="6" t="s">
        <v>107</v>
      </c>
      <c r="N108" s="6"/>
      <c r="O108" s="11">
        <f t="shared" ref="O108:O118" si="121">L108+O107-P107-N108</f>
        <v>6.03300202453463</v>
      </c>
      <c r="P108" s="11">
        <f t="shared" si="110"/>
        <v>0.0370170885026678</v>
      </c>
      <c r="Q108" s="17">
        <f t="shared" ref="Q108:Q118" si="122">P108*$B$109</f>
        <v>0.0107349556657736</v>
      </c>
      <c r="R108" s="11">
        <f t="shared" ref="R108:R118" si="123">L108*$B$109</f>
        <v>0.87929595</v>
      </c>
      <c r="S108" s="18">
        <f t="shared" si="111"/>
        <v>0.0122085808148822</v>
      </c>
      <c r="T108" s="3">
        <v>0.27</v>
      </c>
      <c r="U108" s="19">
        <f t="shared" si="112"/>
        <v>0.0032963168200182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3"/>
        <v>0.22704047435813</v>
      </c>
      <c r="AC108" s="27">
        <f t="shared" si="114"/>
        <v>11.2298333333333</v>
      </c>
      <c r="AD108" s="1">
        <f t="shared" si="115"/>
        <v>0.29</v>
      </c>
      <c r="AE108" s="28">
        <f t="shared" si="116"/>
        <v>24.2675</v>
      </c>
      <c r="AF108" s="1">
        <f t="shared" si="117"/>
        <v>618730.65625868</v>
      </c>
      <c r="AT108" s="1"/>
    </row>
    <row r="109" spans="1:46">
      <c r="A109" s="6" t="s">
        <v>70</v>
      </c>
      <c r="B109" s="6">
        <v>0.29</v>
      </c>
      <c r="C109" s="9">
        <v>2</v>
      </c>
      <c r="D109" s="12">
        <v>-4.36181432007143</v>
      </c>
      <c r="E109" s="13">
        <f t="shared" si="118"/>
        <v>-7.77122859829032</v>
      </c>
      <c r="F109" s="9" t="s">
        <v>107</v>
      </c>
      <c r="G109" s="6">
        <v>3</v>
      </c>
      <c r="H109" s="11">
        <f t="shared" si="107"/>
        <v>-4.36181432007143</v>
      </c>
      <c r="I109" s="11">
        <f t="shared" si="108"/>
        <v>268.788185679929</v>
      </c>
      <c r="J109" s="11">
        <f t="shared" si="109"/>
        <v>0.00977205921917623</v>
      </c>
      <c r="K109" s="11">
        <f t="shared" si="119"/>
        <v>11.2298333333333</v>
      </c>
      <c r="L109" s="11">
        <f t="shared" si="120"/>
        <v>3.032055</v>
      </c>
      <c r="M109" s="6" t="s">
        <v>107</v>
      </c>
      <c r="N109" s="6"/>
      <c r="O109" s="11">
        <f t="shared" si="121"/>
        <v>9.02803993603197</v>
      </c>
      <c r="P109" s="11">
        <f t="shared" si="110"/>
        <v>0.0882225408879924</v>
      </c>
      <c r="Q109" s="17">
        <f t="shared" si="122"/>
        <v>0.0255845368575178</v>
      </c>
      <c r="R109" s="11">
        <f t="shared" si="123"/>
        <v>0.87929595</v>
      </c>
      <c r="S109" s="18">
        <f t="shared" si="111"/>
        <v>0.0290966162843327</v>
      </c>
      <c r="T109" s="3">
        <v>0.27</v>
      </c>
      <c r="U109" s="19">
        <f t="shared" si="112"/>
        <v>0.00785608639676983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3"/>
        <v>0.227926437586892</v>
      </c>
      <c r="AC109" s="27">
        <f t="shared" si="114"/>
        <v>11.2298333333333</v>
      </c>
      <c r="AD109" s="1">
        <f t="shared" si="115"/>
        <v>0.29</v>
      </c>
      <c r="AE109" s="28">
        <f t="shared" si="116"/>
        <v>24.2675</v>
      </c>
      <c r="AF109" s="1">
        <f t="shared" si="117"/>
        <v>621145.083076203</v>
      </c>
      <c r="AT109" s="1"/>
    </row>
    <row r="110" spans="1:46">
      <c r="A110" s="6"/>
      <c r="B110" s="6"/>
      <c r="C110" s="9">
        <v>3</v>
      </c>
      <c r="D110" s="12">
        <v>5.7439492603871</v>
      </c>
      <c r="E110" s="13">
        <f t="shared" si="118"/>
        <v>-4.36181432007143</v>
      </c>
      <c r="F110" s="9" t="s">
        <v>107</v>
      </c>
      <c r="G110" s="6">
        <v>4</v>
      </c>
      <c r="H110" s="11">
        <f t="shared" si="107"/>
        <v>5.7439492603871</v>
      </c>
      <c r="I110" s="11">
        <f t="shared" si="108"/>
        <v>278.893949260387</v>
      </c>
      <c r="J110" s="11">
        <f t="shared" si="109"/>
        <v>0.0363115901257806</v>
      </c>
      <c r="K110" s="11">
        <f t="shared" si="119"/>
        <v>11.2298333333333</v>
      </c>
      <c r="L110" s="11">
        <f t="shared" si="120"/>
        <v>3.032055</v>
      </c>
      <c r="M110" s="6" t="s">
        <v>107</v>
      </c>
      <c r="N110" s="6"/>
      <c r="O110" s="11">
        <f t="shared" si="121"/>
        <v>11.971872395144</v>
      </c>
      <c r="P110" s="11">
        <f t="shared" si="110"/>
        <v>0.434717723450616</v>
      </c>
      <c r="Q110" s="17">
        <f t="shared" si="122"/>
        <v>0.126068139800679</v>
      </c>
      <c r="R110" s="11">
        <f t="shared" si="123"/>
        <v>0.87929595</v>
      </c>
      <c r="S110" s="18">
        <f t="shared" si="111"/>
        <v>0.143373957085414</v>
      </c>
      <c r="T110" s="3">
        <v>0.27</v>
      </c>
      <c r="U110" s="19">
        <f t="shared" si="112"/>
        <v>0.0387109684130619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3"/>
        <v>0.233921541162658</v>
      </c>
      <c r="AC110" s="27">
        <f t="shared" si="114"/>
        <v>11.2298333333333</v>
      </c>
      <c r="AD110" s="1">
        <f t="shared" si="115"/>
        <v>0.29</v>
      </c>
      <c r="AE110" s="28">
        <f t="shared" si="116"/>
        <v>24.2675</v>
      </c>
      <c r="AF110" s="1">
        <f t="shared" si="117"/>
        <v>637482.938166838</v>
      </c>
      <c r="AT110" s="1"/>
    </row>
    <row r="111" spans="1:46">
      <c r="A111" s="6"/>
      <c r="B111" s="6"/>
      <c r="C111" s="9">
        <v>4</v>
      </c>
      <c r="D111" s="12">
        <v>12.5266802554667</v>
      </c>
      <c r="E111" s="13">
        <f t="shared" si="118"/>
        <v>5.7439492603871</v>
      </c>
      <c r="F111" s="9" t="s">
        <v>107</v>
      </c>
      <c r="G111" s="6">
        <v>5</v>
      </c>
      <c r="H111" s="11">
        <f t="shared" si="107"/>
        <v>12.5266802554667</v>
      </c>
      <c r="I111" s="11">
        <f t="shared" si="108"/>
        <v>285.676680255467</v>
      </c>
      <c r="J111" s="11">
        <f t="shared" si="109"/>
        <v>0.0831831873567192</v>
      </c>
      <c r="K111" s="11">
        <f t="shared" si="119"/>
        <v>11.2298333333333</v>
      </c>
      <c r="L111" s="11">
        <f t="shared" si="120"/>
        <v>3.032055</v>
      </c>
      <c r="M111" s="6" t="s">
        <v>109</v>
      </c>
      <c r="N111" s="11">
        <f>(O110-P110)*$C$24/100</f>
        <v>10.9602969381087</v>
      </c>
      <c r="O111" s="11">
        <f t="shared" si="121"/>
        <v>3.60891273358467</v>
      </c>
      <c r="P111" s="11">
        <f t="shared" si="110"/>
        <v>0.300200864071823</v>
      </c>
      <c r="Q111" s="17">
        <f t="shared" si="122"/>
        <v>0.0870582505808287</v>
      </c>
      <c r="R111" s="11">
        <f t="shared" si="123"/>
        <v>0.87929595</v>
      </c>
      <c r="S111" s="18">
        <f t="shared" si="111"/>
        <v>0.0990090430654533</v>
      </c>
      <c r="T111" s="3">
        <v>0.27</v>
      </c>
      <c r="U111" s="19">
        <f t="shared" si="112"/>
        <v>0.0267324416276724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3"/>
        <v>0.280394113408257</v>
      </c>
      <c r="AC111" s="27">
        <f t="shared" si="114"/>
        <v>11.2298333333333</v>
      </c>
      <c r="AD111" s="1">
        <f t="shared" si="115"/>
        <v>0.29</v>
      </c>
      <c r="AE111" s="28">
        <f t="shared" si="116"/>
        <v>24.2675</v>
      </c>
      <c r="AF111" s="1">
        <f t="shared" si="117"/>
        <v>764129.982949665</v>
      </c>
      <c r="AT111" s="1"/>
    </row>
    <row r="112" spans="1:46">
      <c r="A112" s="6"/>
      <c r="B112" s="6"/>
      <c r="C112" s="9">
        <v>5</v>
      </c>
      <c r="D112" s="12">
        <v>19.44367154</v>
      </c>
      <c r="E112" s="13">
        <f t="shared" si="118"/>
        <v>12.5266802554667</v>
      </c>
      <c r="F112" s="9" t="s">
        <v>109</v>
      </c>
      <c r="G112" s="6">
        <v>6</v>
      </c>
      <c r="H112" s="11">
        <f t="shared" si="107"/>
        <v>19.44367154</v>
      </c>
      <c r="I112" s="11">
        <f t="shared" si="108"/>
        <v>292.59367154</v>
      </c>
      <c r="J112" s="11">
        <f t="shared" si="109"/>
        <v>0.186192705918182</v>
      </c>
      <c r="K112" s="11">
        <f t="shared" si="119"/>
        <v>11.2298333333333</v>
      </c>
      <c r="L112" s="11">
        <f t="shared" si="120"/>
        <v>3.032055</v>
      </c>
      <c r="M112" s="6" t="s">
        <v>107</v>
      </c>
      <c r="N112" s="6"/>
      <c r="O112" s="11">
        <f t="shared" si="121"/>
        <v>6.34076686951284</v>
      </c>
      <c r="P112" s="11">
        <f t="shared" si="110"/>
        <v>1.18060454103096</v>
      </c>
      <c r="Q112" s="17">
        <f t="shared" si="122"/>
        <v>0.342375316898978</v>
      </c>
      <c r="R112" s="11">
        <f t="shared" si="123"/>
        <v>0.87929595</v>
      </c>
      <c r="S112" s="18">
        <f t="shared" si="111"/>
        <v>0.389374381741413</v>
      </c>
      <c r="T112" s="3">
        <v>0.27</v>
      </c>
      <c r="U112" s="19">
        <f t="shared" si="112"/>
        <v>0.105131083070181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3"/>
        <v>0.295626969440536</v>
      </c>
      <c r="AC112" s="27">
        <f t="shared" si="114"/>
        <v>11.2298333333333</v>
      </c>
      <c r="AD112" s="1">
        <f t="shared" si="115"/>
        <v>0.29</v>
      </c>
      <c r="AE112" s="28">
        <f t="shared" si="116"/>
        <v>24.2675</v>
      </c>
      <c r="AF112" s="1">
        <f t="shared" si="117"/>
        <v>805642.559225732</v>
      </c>
      <c r="AT112" s="1"/>
    </row>
    <row r="113" spans="1:46">
      <c r="A113" s="6"/>
      <c r="B113" s="6"/>
      <c r="C113" s="9">
        <v>6</v>
      </c>
      <c r="D113" s="12">
        <v>24.2071103903333</v>
      </c>
      <c r="E113" s="13">
        <f t="shared" si="118"/>
        <v>19.44367154</v>
      </c>
      <c r="F113" s="9" t="s">
        <v>107</v>
      </c>
      <c r="G113" s="6">
        <v>7</v>
      </c>
      <c r="H113" s="11">
        <f t="shared" si="107"/>
        <v>24.2071103903333</v>
      </c>
      <c r="I113" s="11">
        <f t="shared" si="108"/>
        <v>297.357110390333</v>
      </c>
      <c r="J113" s="11">
        <f t="shared" si="109"/>
        <v>0.317304876284815</v>
      </c>
      <c r="K113" s="11">
        <f t="shared" si="119"/>
        <v>11.2298333333333</v>
      </c>
      <c r="L113" s="11">
        <f t="shared" si="120"/>
        <v>3.032055</v>
      </c>
      <c r="M113" s="6" t="s">
        <v>107</v>
      </c>
      <c r="N113" s="6"/>
      <c r="O113" s="11">
        <f t="shared" si="121"/>
        <v>8.19221732848188</v>
      </c>
      <c r="P113" s="11">
        <f t="shared" si="110"/>
        <v>2.59943050591226</v>
      </c>
      <c r="Q113" s="17">
        <f t="shared" si="122"/>
        <v>0.753834846714556</v>
      </c>
      <c r="R113" s="11">
        <f t="shared" si="123"/>
        <v>0.87929595</v>
      </c>
      <c r="S113" s="18">
        <f t="shared" si="111"/>
        <v>0.857316409468912</v>
      </c>
      <c r="T113" s="3">
        <v>0.27</v>
      </c>
      <c r="U113" s="19">
        <f t="shared" si="112"/>
        <v>0.231475430556606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3"/>
        <v>0.320175676157149</v>
      </c>
      <c r="AC113" s="27">
        <f t="shared" si="114"/>
        <v>11.2298333333333</v>
      </c>
      <c r="AD113" s="1">
        <f t="shared" si="115"/>
        <v>0.29</v>
      </c>
      <c r="AE113" s="28">
        <f t="shared" si="116"/>
        <v>24.2675</v>
      </c>
      <c r="AF113" s="1">
        <f t="shared" si="117"/>
        <v>872542.689962389</v>
      </c>
      <c r="AT113" s="1"/>
    </row>
    <row r="114" spans="1:46">
      <c r="A114" s="6"/>
      <c r="B114" s="6"/>
      <c r="C114" s="9">
        <v>7</v>
      </c>
      <c r="D114" s="12">
        <v>25.3735550287097</v>
      </c>
      <c r="E114" s="13">
        <f t="shared" si="118"/>
        <v>24.2071103903333</v>
      </c>
      <c r="F114" s="9" t="s">
        <v>107</v>
      </c>
      <c r="G114" s="6">
        <v>8</v>
      </c>
      <c r="H114" s="11">
        <f t="shared" si="107"/>
        <v>25.3735550287097</v>
      </c>
      <c r="I114" s="11">
        <f t="shared" si="108"/>
        <v>298.52355502871</v>
      </c>
      <c r="J114" s="11">
        <f t="shared" si="109"/>
        <v>0.360613937825568</v>
      </c>
      <c r="K114" s="11">
        <f t="shared" si="119"/>
        <v>11.2298333333333</v>
      </c>
      <c r="L114" s="11">
        <f t="shared" si="120"/>
        <v>3.032055</v>
      </c>
      <c r="M114" s="6" t="s">
        <v>107</v>
      </c>
      <c r="N114" s="6"/>
      <c r="O114" s="11">
        <f t="shared" si="121"/>
        <v>8.62484182256962</v>
      </c>
      <c r="P114" s="11">
        <f t="shared" si="110"/>
        <v>3.11023817275948</v>
      </c>
      <c r="Q114" s="17">
        <f t="shared" si="122"/>
        <v>0.901969070100249</v>
      </c>
      <c r="R114" s="11">
        <f t="shared" si="123"/>
        <v>0.87929595</v>
      </c>
      <c r="S114" s="18">
        <f t="shared" si="111"/>
        <v>1.0257855391012</v>
      </c>
      <c r="T114" s="3">
        <v>0.27</v>
      </c>
      <c r="U114" s="19">
        <f t="shared" si="112"/>
        <v>0.276962095557323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3"/>
        <v>0.329013735166788</v>
      </c>
      <c r="AC114" s="27">
        <f t="shared" si="114"/>
        <v>11.2298333333333</v>
      </c>
      <c r="AD114" s="1">
        <f t="shared" si="115"/>
        <v>0.29</v>
      </c>
      <c r="AE114" s="28">
        <f t="shared" si="116"/>
        <v>24.2675</v>
      </c>
      <c r="AF114" s="1">
        <f t="shared" si="117"/>
        <v>896628.166644671</v>
      </c>
      <c r="AT114" s="1"/>
    </row>
    <row r="115" spans="1:46">
      <c r="A115" s="6"/>
      <c r="B115" s="6"/>
      <c r="C115" s="9">
        <v>8</v>
      </c>
      <c r="D115" s="12">
        <v>24.669808186129</v>
      </c>
      <c r="E115" s="13">
        <f t="shared" si="118"/>
        <v>25.3735550287097</v>
      </c>
      <c r="F115" s="9" t="s">
        <v>107</v>
      </c>
      <c r="G115" s="6">
        <v>9</v>
      </c>
      <c r="H115" s="11">
        <f t="shared" si="107"/>
        <v>24.669808186129</v>
      </c>
      <c r="I115" s="11">
        <f t="shared" si="108"/>
        <v>297.819808186129</v>
      </c>
      <c r="J115" s="11">
        <f t="shared" si="109"/>
        <v>0.333864544904438</v>
      </c>
      <c r="K115" s="11">
        <f t="shared" si="119"/>
        <v>11.2298333333333</v>
      </c>
      <c r="L115" s="11">
        <f t="shared" si="120"/>
        <v>3.032055</v>
      </c>
      <c r="M115" s="6" t="s">
        <v>107</v>
      </c>
      <c r="N115" s="6"/>
      <c r="O115" s="11">
        <f t="shared" si="121"/>
        <v>8.54665864981014</v>
      </c>
      <c r="P115" s="11">
        <f t="shared" si="110"/>
        <v>2.85342630057244</v>
      </c>
      <c r="Q115" s="17">
        <f t="shared" si="122"/>
        <v>0.827493627166008</v>
      </c>
      <c r="R115" s="11">
        <f t="shared" si="123"/>
        <v>0.87929595</v>
      </c>
      <c r="S115" s="18">
        <f t="shared" si="111"/>
        <v>0.94108658997691</v>
      </c>
      <c r="T115" s="3">
        <v>0.27</v>
      </c>
      <c r="U115" s="19">
        <f t="shared" si="112"/>
        <v>0.254093379293766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13"/>
        <v>0.324570343596779</v>
      </c>
      <c r="AC115" s="27">
        <f t="shared" si="114"/>
        <v>11.2298333333333</v>
      </c>
      <c r="AD115" s="1">
        <f t="shared" si="115"/>
        <v>0.29</v>
      </c>
      <c r="AE115" s="28">
        <f t="shared" si="116"/>
        <v>24.2675</v>
      </c>
      <c r="AF115" s="1">
        <f t="shared" si="117"/>
        <v>884519.036808246</v>
      </c>
      <c r="AT115" s="1"/>
    </row>
    <row r="116" spans="1:46">
      <c r="A116" s="6"/>
      <c r="B116" s="6"/>
      <c r="C116" s="9">
        <v>9</v>
      </c>
      <c r="D116" s="12">
        <v>17.1443060686667</v>
      </c>
      <c r="E116" s="13">
        <f t="shared" si="118"/>
        <v>24.669808186129</v>
      </c>
      <c r="F116" s="9" t="s">
        <v>107</v>
      </c>
      <c r="G116" s="6">
        <v>10</v>
      </c>
      <c r="H116" s="11">
        <f t="shared" si="107"/>
        <v>17.1443060686667</v>
      </c>
      <c r="I116" s="11">
        <f t="shared" si="108"/>
        <v>290.294306068667</v>
      </c>
      <c r="J116" s="11">
        <f t="shared" si="109"/>
        <v>0.143050456989285</v>
      </c>
      <c r="K116" s="11">
        <f t="shared" si="119"/>
        <v>11.2298333333333</v>
      </c>
      <c r="L116" s="11">
        <f t="shared" si="120"/>
        <v>3.032055</v>
      </c>
      <c r="M116" s="6" t="s">
        <v>107</v>
      </c>
      <c r="N116" s="6"/>
      <c r="O116" s="11">
        <f t="shared" si="121"/>
        <v>8.7252873492377</v>
      </c>
      <c r="P116" s="11">
        <f t="shared" si="110"/>
        <v>1.24815634267128</v>
      </c>
      <c r="Q116" s="17">
        <f t="shared" si="122"/>
        <v>0.36196533937467</v>
      </c>
      <c r="R116" s="11">
        <f t="shared" si="123"/>
        <v>0.87929595</v>
      </c>
      <c r="S116" s="18">
        <f t="shared" si="111"/>
        <v>0.411653595555251</v>
      </c>
      <c r="T116" s="3">
        <v>0.27</v>
      </c>
      <c r="U116" s="19">
        <f t="shared" si="112"/>
        <v>0.111146470799918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3"/>
        <v>0.247995759276424</v>
      </c>
      <c r="AC116" s="27">
        <f t="shared" si="114"/>
        <v>11.2298333333333</v>
      </c>
      <c r="AD116" s="1">
        <f t="shared" si="115"/>
        <v>0.29</v>
      </c>
      <c r="AE116" s="28">
        <f t="shared" si="116"/>
        <v>24.2675</v>
      </c>
      <c r="AF116" s="1">
        <f t="shared" si="117"/>
        <v>675837.994614272</v>
      </c>
      <c r="AT116" s="1"/>
    </row>
    <row r="117" spans="1:46">
      <c r="A117" s="6"/>
      <c r="B117" s="6"/>
      <c r="C117" s="9">
        <v>10</v>
      </c>
      <c r="D117" s="12">
        <v>9.51266672396774</v>
      </c>
      <c r="E117" s="13">
        <f t="shared" si="118"/>
        <v>17.1443060686667</v>
      </c>
      <c r="F117" s="9" t="s">
        <v>107</v>
      </c>
      <c r="G117" s="6">
        <v>11</v>
      </c>
      <c r="H117" s="11">
        <f t="shared" si="107"/>
        <v>9.51266672396774</v>
      </c>
      <c r="I117" s="11">
        <f t="shared" si="108"/>
        <v>282.662666723968</v>
      </c>
      <c r="J117" s="11">
        <f t="shared" si="109"/>
        <v>0.0578363695137454</v>
      </c>
      <c r="K117" s="11">
        <f t="shared" si="119"/>
        <v>11.2298333333333</v>
      </c>
      <c r="L117" s="11">
        <f t="shared" si="120"/>
        <v>3.032055</v>
      </c>
      <c r="M117" s="6" t="s">
        <v>109</v>
      </c>
      <c r="N117" s="11">
        <f>(O116-P116)*$C$24/100</f>
        <v>7.1032744562381</v>
      </c>
      <c r="O117" s="11">
        <f t="shared" si="121"/>
        <v>3.40591155032832</v>
      </c>
      <c r="P117" s="11">
        <f t="shared" si="110"/>
        <v>0.196985558955922</v>
      </c>
      <c r="Q117" s="17">
        <f t="shared" si="122"/>
        <v>0.0571258120972174</v>
      </c>
      <c r="R117" s="11">
        <f t="shared" si="123"/>
        <v>0.87929595</v>
      </c>
      <c r="S117" s="18">
        <f t="shared" si="111"/>
        <v>0.0649676733950809</v>
      </c>
      <c r="T117" s="3">
        <v>0.27</v>
      </c>
      <c r="U117" s="19">
        <f t="shared" si="112"/>
        <v>0.0175412718166719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3"/>
        <v>0.229808269113979</v>
      </c>
      <c r="AC117" s="27">
        <f t="shared" si="114"/>
        <v>11.2298333333333</v>
      </c>
      <c r="AD117" s="1">
        <f t="shared" si="115"/>
        <v>0.29</v>
      </c>
      <c r="AE117" s="28">
        <f t="shared" si="116"/>
        <v>24.2675</v>
      </c>
      <c r="AF117" s="1">
        <f t="shared" si="117"/>
        <v>626273.449985295</v>
      </c>
      <c r="AT117" s="1"/>
    </row>
    <row r="118" spans="1:46">
      <c r="A118" s="6"/>
      <c r="B118" s="6"/>
      <c r="C118" s="9">
        <v>11</v>
      </c>
      <c r="D118" s="12">
        <v>2.19630858486667</v>
      </c>
      <c r="E118" s="13">
        <f t="shared" si="118"/>
        <v>9.51266672396774</v>
      </c>
      <c r="F118" s="9" t="s">
        <v>109</v>
      </c>
      <c r="G118" s="6">
        <v>12</v>
      </c>
      <c r="H118" s="11">
        <f t="shared" si="107"/>
        <v>2.19630858486667</v>
      </c>
      <c r="I118" s="11">
        <f t="shared" si="108"/>
        <v>275.346308584867</v>
      </c>
      <c r="J118" s="11">
        <f t="shared" si="109"/>
        <v>0.0231575013567603</v>
      </c>
      <c r="K118" s="11">
        <f t="shared" si="119"/>
        <v>11.2298333333333</v>
      </c>
      <c r="L118" s="11">
        <f t="shared" si="120"/>
        <v>3.032055</v>
      </c>
      <c r="M118" s="6" t="s">
        <v>107</v>
      </c>
      <c r="N118" s="6"/>
      <c r="O118" s="11">
        <f t="shared" si="121"/>
        <v>6.2409809913724</v>
      </c>
      <c r="P118" s="11">
        <f t="shared" si="110"/>
        <v>0.144525525775221</v>
      </c>
      <c r="Q118" s="17">
        <f t="shared" si="122"/>
        <v>0.0419124024748142</v>
      </c>
      <c r="R118" s="11">
        <f t="shared" si="123"/>
        <v>0.87929595</v>
      </c>
      <c r="S118" s="18">
        <f t="shared" si="111"/>
        <v>0.0476658654856925</v>
      </c>
      <c r="T118" s="3">
        <v>0.27</v>
      </c>
      <c r="U118" s="19">
        <f t="shared" si="112"/>
        <v>0.012869783681137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3"/>
        <v>0.228900598969245</v>
      </c>
      <c r="AC118" s="27">
        <f t="shared" si="114"/>
        <v>11.2298333333333</v>
      </c>
      <c r="AD118" s="1">
        <f t="shared" si="115"/>
        <v>0.29</v>
      </c>
      <c r="AE118" s="28">
        <f t="shared" si="116"/>
        <v>24.2675</v>
      </c>
      <c r="AF118" s="1">
        <f t="shared" si="117"/>
        <v>623799.867484617</v>
      </c>
      <c r="AG118" s="1">
        <f>SUM(AF107:AF118)</f>
        <v>8645184.45639986</v>
      </c>
      <c r="AT118" s="1"/>
    </row>
    <row r="119" spans="1:19">
      <c r="A119" s="6"/>
      <c r="B119" s="6"/>
      <c r="C119" s="9">
        <v>12</v>
      </c>
      <c r="D119" s="12">
        <v>-6.51467922790323</v>
      </c>
      <c r="E119" s="13">
        <f t="shared" si="118"/>
        <v>2.19630858486667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</row>
    <row r="122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pans="1:50">
      <c r="A123" s="6" t="s">
        <v>105</v>
      </c>
      <c r="B123" s="6">
        <v>625.464</v>
      </c>
      <c r="C123" s="9" t="s">
        <v>106</v>
      </c>
      <c r="D123" s="9">
        <v>-4</v>
      </c>
      <c r="E123" s="9"/>
      <c r="F123" s="9"/>
      <c r="G123" s="6">
        <v>1</v>
      </c>
      <c r="H123" s="11">
        <f t="shared" ref="H123:H134" si="124">E124</f>
        <v>-4</v>
      </c>
      <c r="I123" s="11">
        <f t="shared" ref="I123:I134" si="125">H123+273.15</f>
        <v>269.15</v>
      </c>
      <c r="J123" s="11">
        <f t="shared" ref="J123:J134" si="126">EXP(($C$18*(I123-$C$16))/($C$19*I123*$C$16))</f>
        <v>0.0102597002578668</v>
      </c>
      <c r="K123" s="11">
        <f>$B$123/12</f>
        <v>52.122</v>
      </c>
      <c r="L123" s="11">
        <f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7">O123*J123</f>
        <v>0.00534756096840531</v>
      </c>
      <c r="Q123" s="17">
        <f>P123*$B$125</f>
        <v>0.00139036585178538</v>
      </c>
      <c r="R123" s="11">
        <f>L123*$B$125</f>
        <v>0.1355172</v>
      </c>
      <c r="S123" s="18">
        <f t="shared" ref="S123:S134" si="128">Q123/R123</f>
        <v>0.0102597002578668</v>
      </c>
      <c r="T123" s="3">
        <v>0.01</v>
      </c>
      <c r="U123" s="19">
        <f t="shared" ref="U123:U134" si="129">S123*T123</f>
        <v>0.000102597002578668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30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1">AR123*AQ123</f>
        <v>0.005</v>
      </c>
      <c r="AT123" s="2">
        <f>(AS123+AM123+AD123+AA123+U123+X123+AG123+AJ123+AP123)</f>
        <v>0.00559259700257867</v>
      </c>
      <c r="AU123" s="27">
        <f>$B$123/12</f>
        <v>52.122</v>
      </c>
      <c r="AV123" s="1">
        <f>$B$125</f>
        <v>0.26</v>
      </c>
      <c r="AW123" s="2">
        <f t="shared" ref="AW123:AW134" si="132">$E$10/12</f>
        <v>0.0166666666666667</v>
      </c>
      <c r="AX123" s="1">
        <f t="shared" ref="AX123:AX134" si="133">AW123*10000*AV123*0.67*AU123*AT123</f>
        <v>8.46313946611603</v>
      </c>
    </row>
    <row r="124" spans="1:50">
      <c r="A124" s="6" t="s">
        <v>108</v>
      </c>
      <c r="B124" s="6">
        <v>1</v>
      </c>
      <c r="C124" s="9">
        <v>1</v>
      </c>
      <c r="D124" s="12">
        <v>-7.77122859829032</v>
      </c>
      <c r="E124" s="13">
        <f t="shared" ref="E124:E135" si="134">D123</f>
        <v>-4</v>
      </c>
      <c r="F124" s="9" t="s">
        <v>107</v>
      </c>
      <c r="G124" s="6">
        <v>2</v>
      </c>
      <c r="H124" s="11">
        <f t="shared" si="124"/>
        <v>-7.77122859829032</v>
      </c>
      <c r="I124" s="11">
        <f t="shared" si="125"/>
        <v>265.37877140171</v>
      </c>
      <c r="J124" s="11">
        <f t="shared" si="126"/>
        <v>0.00613576596727947</v>
      </c>
      <c r="K124" s="11">
        <f t="shared" ref="K124:K134" si="135">$B$123/12</f>
        <v>52.122</v>
      </c>
      <c r="L124" s="11">
        <f t="shared" ref="L124:L134" si="136">K124*$B$124/100</f>
        <v>0.52122</v>
      </c>
      <c r="M124" s="6" t="s">
        <v>107</v>
      </c>
      <c r="N124" s="6"/>
      <c r="O124" s="11">
        <f t="shared" ref="O124:O134" si="137">L124+O123-P123-N124</f>
        <v>1.03709243903159</v>
      </c>
      <c r="P124" s="11">
        <f t="shared" si="127"/>
        <v>0.00636335649233292</v>
      </c>
      <c r="Q124" s="17">
        <f t="shared" ref="Q124:Q134" si="138">P124*$B$125</f>
        <v>0.00165447268800656</v>
      </c>
      <c r="R124" s="11">
        <f t="shared" ref="R124:R134" si="139">L124*$B$125</f>
        <v>0.1355172</v>
      </c>
      <c r="S124" s="18">
        <f t="shared" si="128"/>
        <v>0.0122085808148822</v>
      </c>
      <c r="T124" s="3">
        <v>0.01</v>
      </c>
      <c r="U124" s="19">
        <f t="shared" si="129"/>
        <v>0.000122085808148822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30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1"/>
        <v>0.005</v>
      </c>
      <c r="AT124" s="2">
        <f t="shared" ref="AT124:AT134" si="140">(AS124+AM124+AD124+AA124+U124+X124+AG124+AJ124+AP124)</f>
        <v>0.00561208580814882</v>
      </c>
      <c r="AU124" s="27">
        <f t="shared" ref="AU124:AU134" si="141">$B$123/12</f>
        <v>52.122</v>
      </c>
      <c r="AV124" s="1">
        <f t="shared" ref="AV124:AV134" si="142">$B$125</f>
        <v>0.26</v>
      </c>
      <c r="AW124" s="2">
        <f t="shared" si="132"/>
        <v>0.0166666666666667</v>
      </c>
      <c r="AX124" s="1">
        <f t="shared" si="133"/>
        <v>8.49263139616073</v>
      </c>
    </row>
    <row r="125" spans="1:50">
      <c r="A125" s="6" t="s">
        <v>70</v>
      </c>
      <c r="B125" s="6">
        <v>0.26</v>
      </c>
      <c r="C125" s="9">
        <v>2</v>
      </c>
      <c r="D125" s="12">
        <v>-4.36181432007143</v>
      </c>
      <c r="E125" s="13">
        <f t="shared" si="134"/>
        <v>-7.77122859829032</v>
      </c>
      <c r="F125" s="9" t="s">
        <v>107</v>
      </c>
      <c r="G125" s="6">
        <v>3</v>
      </c>
      <c r="H125" s="11">
        <f t="shared" si="124"/>
        <v>-4.36181432007143</v>
      </c>
      <c r="I125" s="11">
        <f t="shared" si="125"/>
        <v>268.788185679929</v>
      </c>
      <c r="J125" s="11">
        <f t="shared" si="126"/>
        <v>0.00977205921917623</v>
      </c>
      <c r="K125" s="11">
        <f t="shared" si="135"/>
        <v>52.122</v>
      </c>
      <c r="L125" s="11">
        <f t="shared" si="136"/>
        <v>0.52122</v>
      </c>
      <c r="M125" s="6" t="s">
        <v>107</v>
      </c>
      <c r="N125" s="6"/>
      <c r="O125" s="11">
        <f t="shared" si="137"/>
        <v>1.55194908253926</v>
      </c>
      <c r="P125" s="11">
        <f t="shared" si="127"/>
        <v>0.0151657383397199</v>
      </c>
      <c r="Q125" s="17">
        <f t="shared" si="138"/>
        <v>0.00394309196832717</v>
      </c>
      <c r="R125" s="11">
        <f t="shared" si="139"/>
        <v>0.1355172</v>
      </c>
      <c r="S125" s="18">
        <f t="shared" si="128"/>
        <v>0.0290966162843327</v>
      </c>
      <c r="T125" s="3">
        <v>0.01</v>
      </c>
      <c r="U125" s="19">
        <f t="shared" si="129"/>
        <v>0.000290966162843327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30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1"/>
        <v>0.005</v>
      </c>
      <c r="AT125" s="2">
        <f t="shared" si="140"/>
        <v>0.00578096616284333</v>
      </c>
      <c r="AU125" s="27">
        <f t="shared" si="141"/>
        <v>52.122</v>
      </c>
      <c r="AV125" s="1">
        <f t="shared" si="142"/>
        <v>0.26</v>
      </c>
      <c r="AW125" s="2">
        <f t="shared" si="132"/>
        <v>0.0166666666666667</v>
      </c>
      <c r="AX125" s="1">
        <f t="shared" si="133"/>
        <v>8.7481938824632</v>
      </c>
    </row>
    <row r="126" spans="1:50">
      <c r="A126" s="6"/>
      <c r="B126" s="6"/>
      <c r="C126" s="9">
        <v>3</v>
      </c>
      <c r="D126" s="12">
        <v>5.7439492603871</v>
      </c>
      <c r="E126" s="13">
        <f t="shared" si="134"/>
        <v>-4.36181432007143</v>
      </c>
      <c r="F126" s="9" t="s">
        <v>107</v>
      </c>
      <c r="G126" s="6">
        <v>4</v>
      </c>
      <c r="H126" s="11">
        <f t="shared" si="124"/>
        <v>5.7439492603871</v>
      </c>
      <c r="I126" s="11">
        <f t="shared" si="125"/>
        <v>278.893949260387</v>
      </c>
      <c r="J126" s="11">
        <f t="shared" si="126"/>
        <v>0.0363115901257806</v>
      </c>
      <c r="K126" s="11">
        <f t="shared" si="135"/>
        <v>52.122</v>
      </c>
      <c r="L126" s="11">
        <f t="shared" si="136"/>
        <v>0.52122</v>
      </c>
      <c r="M126" s="6" t="s">
        <v>107</v>
      </c>
      <c r="N126" s="6"/>
      <c r="O126" s="11">
        <f t="shared" si="137"/>
        <v>2.05800334419954</v>
      </c>
      <c r="P126" s="11">
        <f t="shared" si="127"/>
        <v>0.0747293739120596</v>
      </c>
      <c r="Q126" s="17">
        <f t="shared" si="138"/>
        <v>0.0194296372171355</v>
      </c>
      <c r="R126" s="11">
        <f t="shared" si="139"/>
        <v>0.1355172</v>
      </c>
      <c r="S126" s="18">
        <f t="shared" si="128"/>
        <v>0.143373957085414</v>
      </c>
      <c r="T126" s="3">
        <v>0.01</v>
      </c>
      <c r="U126" s="19">
        <f t="shared" si="129"/>
        <v>0.00143373957085414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30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1"/>
        <v>0.005</v>
      </c>
      <c r="AT126" s="2">
        <f t="shared" si="140"/>
        <v>0.00692373957085414</v>
      </c>
      <c r="AU126" s="27">
        <f t="shared" si="141"/>
        <v>52.122</v>
      </c>
      <c r="AV126" s="1">
        <f t="shared" si="142"/>
        <v>0.26</v>
      </c>
      <c r="AW126" s="2">
        <f t="shared" si="132"/>
        <v>0.0166666666666667</v>
      </c>
      <c r="AX126" s="1">
        <f t="shared" si="133"/>
        <v>10.4775247685801</v>
      </c>
    </row>
    <row r="127" spans="1:50">
      <c r="A127" s="6"/>
      <c r="B127" s="6"/>
      <c r="C127" s="9">
        <v>4</v>
      </c>
      <c r="D127" s="12">
        <v>12.5266802554667</v>
      </c>
      <c r="E127" s="13">
        <f t="shared" si="134"/>
        <v>5.7439492603871</v>
      </c>
      <c r="F127" s="9" t="s">
        <v>107</v>
      </c>
      <c r="G127" s="6">
        <v>5</v>
      </c>
      <c r="H127" s="11">
        <f t="shared" si="124"/>
        <v>12.5266802554667</v>
      </c>
      <c r="I127" s="11">
        <f t="shared" si="125"/>
        <v>285.676680255467</v>
      </c>
      <c r="J127" s="11">
        <f t="shared" si="126"/>
        <v>0.0831831873567192</v>
      </c>
      <c r="K127" s="11">
        <f t="shared" si="135"/>
        <v>52.122</v>
      </c>
      <c r="L127" s="11">
        <f t="shared" si="136"/>
        <v>0.52122</v>
      </c>
      <c r="M127" s="6" t="s">
        <v>109</v>
      </c>
      <c r="N127" s="11">
        <f>(O126-P126)*$C$24/100</f>
        <v>1.88411027177311</v>
      </c>
      <c r="O127" s="11">
        <f t="shared" si="137"/>
        <v>0.620383698514374</v>
      </c>
      <c r="P127" s="11">
        <f t="shared" si="127"/>
        <v>0.0516054934265756</v>
      </c>
      <c r="Q127" s="17">
        <f t="shared" si="138"/>
        <v>0.0134174282909097</v>
      </c>
      <c r="R127" s="11">
        <f t="shared" si="139"/>
        <v>0.1355172</v>
      </c>
      <c r="S127" s="18">
        <f t="shared" si="128"/>
        <v>0.0990090430654533</v>
      </c>
      <c r="T127" s="3">
        <v>0.01</v>
      </c>
      <c r="U127" s="19">
        <f t="shared" si="129"/>
        <v>0.000990090430654533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30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1"/>
        <v>0.0075</v>
      </c>
      <c r="AT127" s="2">
        <f t="shared" si="140"/>
        <v>0.0109400904306545</v>
      </c>
      <c r="AU127" s="27">
        <f t="shared" si="141"/>
        <v>52.122</v>
      </c>
      <c r="AV127" s="1">
        <f t="shared" si="142"/>
        <v>0.26</v>
      </c>
      <c r="AW127" s="2">
        <f t="shared" si="132"/>
        <v>0.0166666666666667</v>
      </c>
      <c r="AX127" s="1">
        <f t="shared" si="133"/>
        <v>16.5553697224849</v>
      </c>
    </row>
    <row r="128" spans="1:50">
      <c r="A128" s="6"/>
      <c r="B128" s="6"/>
      <c r="C128" s="9">
        <v>5</v>
      </c>
      <c r="D128" s="12">
        <v>19.44367154</v>
      </c>
      <c r="E128" s="13">
        <f t="shared" si="134"/>
        <v>12.5266802554667</v>
      </c>
      <c r="F128" s="9" t="s">
        <v>109</v>
      </c>
      <c r="G128" s="6">
        <v>6</v>
      </c>
      <c r="H128" s="11">
        <f t="shared" si="124"/>
        <v>19.44367154</v>
      </c>
      <c r="I128" s="11">
        <f t="shared" si="125"/>
        <v>292.59367154</v>
      </c>
      <c r="J128" s="11">
        <f t="shared" si="126"/>
        <v>0.186192705918182</v>
      </c>
      <c r="K128" s="11">
        <f t="shared" si="135"/>
        <v>52.122</v>
      </c>
      <c r="L128" s="11">
        <f t="shared" si="136"/>
        <v>0.52122</v>
      </c>
      <c r="M128" s="6" t="s">
        <v>107</v>
      </c>
      <c r="N128" s="6"/>
      <c r="O128" s="11">
        <f t="shared" si="137"/>
        <v>1.0899982050878</v>
      </c>
      <c r="P128" s="11">
        <f t="shared" si="127"/>
        <v>0.202949715251259</v>
      </c>
      <c r="Q128" s="17">
        <f t="shared" si="138"/>
        <v>0.0527669259653274</v>
      </c>
      <c r="R128" s="11">
        <f t="shared" si="139"/>
        <v>0.1355172</v>
      </c>
      <c r="S128" s="18">
        <f t="shared" si="128"/>
        <v>0.389374381741413</v>
      </c>
      <c r="T128" s="3">
        <v>0.01</v>
      </c>
      <c r="U128" s="19">
        <f t="shared" si="129"/>
        <v>0.00389374381741413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30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1"/>
        <v>0.0075</v>
      </c>
      <c r="AT128" s="2">
        <f t="shared" si="140"/>
        <v>0.0138437438174141</v>
      </c>
      <c r="AU128" s="27">
        <f t="shared" si="141"/>
        <v>52.122</v>
      </c>
      <c r="AV128" s="1">
        <f t="shared" si="142"/>
        <v>0.26</v>
      </c>
      <c r="AW128" s="2">
        <f t="shared" si="132"/>
        <v>0.0166666666666667</v>
      </c>
      <c r="AX128" s="1">
        <f t="shared" si="133"/>
        <v>20.9493969627949</v>
      </c>
    </row>
    <row r="129" spans="1:50">
      <c r="A129" s="6"/>
      <c r="B129" s="6"/>
      <c r="C129" s="9">
        <v>6</v>
      </c>
      <c r="D129" s="12">
        <v>24.2071103903333</v>
      </c>
      <c r="E129" s="13">
        <f t="shared" si="134"/>
        <v>19.44367154</v>
      </c>
      <c r="F129" s="9" t="s">
        <v>107</v>
      </c>
      <c r="G129" s="6">
        <v>7</v>
      </c>
      <c r="H129" s="11">
        <f t="shared" si="124"/>
        <v>24.2071103903333</v>
      </c>
      <c r="I129" s="11">
        <f t="shared" si="125"/>
        <v>297.357110390333</v>
      </c>
      <c r="J129" s="11">
        <f t="shared" si="126"/>
        <v>0.317304876284815</v>
      </c>
      <c r="K129" s="11">
        <f t="shared" si="135"/>
        <v>52.122</v>
      </c>
      <c r="L129" s="11">
        <f t="shared" si="136"/>
        <v>0.52122</v>
      </c>
      <c r="M129" s="6" t="s">
        <v>107</v>
      </c>
      <c r="N129" s="6"/>
      <c r="O129" s="11">
        <f t="shared" si="137"/>
        <v>1.40826848983654</v>
      </c>
      <c r="P129" s="11">
        <f t="shared" si="127"/>
        <v>0.446850458943386</v>
      </c>
      <c r="Q129" s="17">
        <f t="shared" si="138"/>
        <v>0.11618111932528</v>
      </c>
      <c r="R129" s="11">
        <f t="shared" si="139"/>
        <v>0.1355172</v>
      </c>
      <c r="S129" s="18">
        <f t="shared" si="128"/>
        <v>0.857316409468912</v>
      </c>
      <c r="T129" s="3">
        <v>0.01</v>
      </c>
      <c r="U129" s="19">
        <f t="shared" si="129"/>
        <v>0.00857316409468912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30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1"/>
        <v>0.0075</v>
      </c>
      <c r="AT129" s="2">
        <f t="shared" si="140"/>
        <v>0.0185231640946891</v>
      </c>
      <c r="AU129" s="27">
        <f t="shared" si="141"/>
        <v>52.122</v>
      </c>
      <c r="AV129" s="1">
        <f t="shared" si="142"/>
        <v>0.26</v>
      </c>
      <c r="AW129" s="2">
        <f t="shared" si="132"/>
        <v>0.0166666666666667</v>
      </c>
      <c r="AX129" s="1">
        <f t="shared" si="133"/>
        <v>28.0306485546563</v>
      </c>
    </row>
    <row r="130" spans="1:50">
      <c r="A130" s="6"/>
      <c r="B130" s="6"/>
      <c r="C130" s="9">
        <v>7</v>
      </c>
      <c r="D130" s="12">
        <v>25.3735550287097</v>
      </c>
      <c r="E130" s="13">
        <f t="shared" si="134"/>
        <v>24.2071103903333</v>
      </c>
      <c r="F130" s="9" t="s">
        <v>107</v>
      </c>
      <c r="G130" s="6">
        <v>8</v>
      </c>
      <c r="H130" s="11">
        <f t="shared" si="124"/>
        <v>25.3735550287097</v>
      </c>
      <c r="I130" s="11">
        <f t="shared" si="125"/>
        <v>298.52355502871</v>
      </c>
      <c r="J130" s="11">
        <f t="shared" si="126"/>
        <v>0.360613937825568</v>
      </c>
      <c r="K130" s="11">
        <f t="shared" si="135"/>
        <v>52.122</v>
      </c>
      <c r="L130" s="11">
        <f t="shared" si="136"/>
        <v>0.52122</v>
      </c>
      <c r="M130" s="6" t="s">
        <v>107</v>
      </c>
      <c r="N130" s="6"/>
      <c r="O130" s="11">
        <f t="shared" si="137"/>
        <v>1.48263803089315</v>
      </c>
      <c r="P130" s="11">
        <f t="shared" si="127"/>
        <v>0.534659938690326</v>
      </c>
      <c r="Q130" s="17">
        <f t="shared" si="138"/>
        <v>0.139011584059485</v>
      </c>
      <c r="R130" s="11">
        <f t="shared" si="139"/>
        <v>0.1355172</v>
      </c>
      <c r="S130" s="18">
        <f t="shared" si="128"/>
        <v>1.0257855391012</v>
      </c>
      <c r="T130" s="3">
        <v>0.01</v>
      </c>
      <c r="U130" s="19">
        <f t="shared" si="129"/>
        <v>0.010257855391012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30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1"/>
        <v>0.0075</v>
      </c>
      <c r="AT130" s="2">
        <f t="shared" si="140"/>
        <v>0.020207855391012</v>
      </c>
      <c r="AU130" s="27">
        <f t="shared" si="141"/>
        <v>52.122</v>
      </c>
      <c r="AV130" s="1">
        <f t="shared" si="142"/>
        <v>0.26</v>
      </c>
      <c r="AW130" s="2">
        <f t="shared" si="132"/>
        <v>0.0166666666666667</v>
      </c>
      <c r="AX130" s="1">
        <f t="shared" si="133"/>
        <v>30.5800504499758</v>
      </c>
    </row>
    <row r="131" spans="1:50">
      <c r="A131" s="6"/>
      <c r="B131" s="6"/>
      <c r="C131" s="9">
        <v>8</v>
      </c>
      <c r="D131" s="12">
        <v>24.669808186129</v>
      </c>
      <c r="E131" s="13">
        <f t="shared" si="134"/>
        <v>25.3735550287097</v>
      </c>
      <c r="F131" s="9" t="s">
        <v>107</v>
      </c>
      <c r="G131" s="6">
        <v>9</v>
      </c>
      <c r="H131" s="11">
        <f t="shared" si="124"/>
        <v>24.669808186129</v>
      </c>
      <c r="I131" s="11">
        <f t="shared" si="125"/>
        <v>297.819808186129</v>
      </c>
      <c r="J131" s="11">
        <f t="shared" si="126"/>
        <v>0.333864544904438</v>
      </c>
      <c r="K131" s="11">
        <f t="shared" si="135"/>
        <v>52.122</v>
      </c>
      <c r="L131" s="11">
        <f t="shared" si="136"/>
        <v>0.52122</v>
      </c>
      <c r="M131" s="6" t="s">
        <v>107</v>
      </c>
      <c r="N131" s="6"/>
      <c r="O131" s="11">
        <f t="shared" si="137"/>
        <v>1.46919809220283</v>
      </c>
      <c r="P131" s="11">
        <f t="shared" si="127"/>
        <v>0.490513152427765</v>
      </c>
      <c r="Q131" s="17">
        <f t="shared" si="138"/>
        <v>0.127533419631219</v>
      </c>
      <c r="R131" s="11">
        <f t="shared" si="139"/>
        <v>0.1355172</v>
      </c>
      <c r="S131" s="18">
        <f t="shared" si="128"/>
        <v>0.941086589976911</v>
      </c>
      <c r="T131" s="3">
        <v>0.01</v>
      </c>
      <c r="U131" s="19">
        <f t="shared" si="129"/>
        <v>0.00941086589976911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30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1"/>
        <v>0.0075</v>
      </c>
      <c r="AT131" s="2">
        <f t="shared" si="140"/>
        <v>0.0193608658997691</v>
      </c>
      <c r="AU131" s="27">
        <f t="shared" si="141"/>
        <v>52.122</v>
      </c>
      <c r="AV131" s="1">
        <f t="shared" si="142"/>
        <v>0.26</v>
      </c>
      <c r="AW131" s="2">
        <f t="shared" si="132"/>
        <v>0.0166666666666667</v>
      </c>
      <c r="AX131" s="1">
        <f t="shared" si="133"/>
        <v>29.2983220888195</v>
      </c>
    </row>
    <row r="132" spans="1:50">
      <c r="A132" s="6"/>
      <c r="B132" s="6"/>
      <c r="C132" s="9">
        <v>9</v>
      </c>
      <c r="D132" s="12">
        <v>17.1443060686667</v>
      </c>
      <c r="E132" s="13">
        <f t="shared" si="134"/>
        <v>24.669808186129</v>
      </c>
      <c r="F132" s="9" t="s">
        <v>107</v>
      </c>
      <c r="G132" s="6">
        <v>10</v>
      </c>
      <c r="H132" s="11">
        <f t="shared" si="124"/>
        <v>17.1443060686667</v>
      </c>
      <c r="I132" s="11">
        <f t="shared" si="125"/>
        <v>290.294306068667</v>
      </c>
      <c r="J132" s="11">
        <f t="shared" si="126"/>
        <v>0.143050456989285</v>
      </c>
      <c r="K132" s="11">
        <f t="shared" si="135"/>
        <v>52.122</v>
      </c>
      <c r="L132" s="11">
        <f t="shared" si="136"/>
        <v>0.52122</v>
      </c>
      <c r="M132" s="6" t="s">
        <v>107</v>
      </c>
      <c r="N132" s="6"/>
      <c r="O132" s="11">
        <f t="shared" si="137"/>
        <v>1.49990493977506</v>
      </c>
      <c r="P132" s="11">
        <f t="shared" si="127"/>
        <v>0.214562087075308</v>
      </c>
      <c r="Q132" s="17">
        <f t="shared" si="138"/>
        <v>0.0557861426395801</v>
      </c>
      <c r="R132" s="11">
        <f t="shared" si="139"/>
        <v>0.1355172</v>
      </c>
      <c r="S132" s="18">
        <f t="shared" si="128"/>
        <v>0.411653595555251</v>
      </c>
      <c r="T132" s="3">
        <v>0.01</v>
      </c>
      <c r="U132" s="19">
        <f t="shared" si="129"/>
        <v>0.00411653595555251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30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1"/>
        <v>0.005</v>
      </c>
      <c r="AT132" s="2">
        <f t="shared" si="140"/>
        <v>0.00960653595555251</v>
      </c>
      <c r="AU132" s="27">
        <f t="shared" si="141"/>
        <v>52.122</v>
      </c>
      <c r="AV132" s="1">
        <f t="shared" si="142"/>
        <v>0.26</v>
      </c>
      <c r="AW132" s="2">
        <f t="shared" si="132"/>
        <v>0.0166666666666667</v>
      </c>
      <c r="AX132" s="1">
        <f t="shared" si="133"/>
        <v>14.5373345407531</v>
      </c>
    </row>
    <row r="133" spans="1:50">
      <c r="A133" s="6"/>
      <c r="B133" s="6"/>
      <c r="C133" s="9">
        <v>10</v>
      </c>
      <c r="D133" s="12">
        <v>9.51266672396774</v>
      </c>
      <c r="E133" s="13">
        <f t="shared" si="134"/>
        <v>17.1443060686667</v>
      </c>
      <c r="F133" s="9" t="s">
        <v>107</v>
      </c>
      <c r="G133" s="6">
        <v>11</v>
      </c>
      <c r="H133" s="11">
        <f t="shared" si="124"/>
        <v>9.51266672396774</v>
      </c>
      <c r="I133" s="11">
        <f t="shared" si="125"/>
        <v>282.662666723968</v>
      </c>
      <c r="J133" s="11">
        <f t="shared" si="126"/>
        <v>0.0578363695137454</v>
      </c>
      <c r="K133" s="11">
        <f t="shared" si="135"/>
        <v>52.122</v>
      </c>
      <c r="L133" s="11">
        <f t="shared" si="136"/>
        <v>0.52122</v>
      </c>
      <c r="M133" s="6" t="s">
        <v>109</v>
      </c>
      <c r="N133" s="11">
        <f>(O132-P132)*$C$24/100</f>
        <v>1.22107571006477</v>
      </c>
      <c r="O133" s="11">
        <f t="shared" si="137"/>
        <v>0.585487142634988</v>
      </c>
      <c r="P133" s="11">
        <f t="shared" si="127"/>
        <v>0.0338624507269841</v>
      </c>
      <c r="Q133" s="17">
        <f t="shared" si="138"/>
        <v>0.00880423718901586</v>
      </c>
      <c r="R133" s="11">
        <f t="shared" si="139"/>
        <v>0.1355172</v>
      </c>
      <c r="S133" s="18">
        <f t="shared" si="128"/>
        <v>0.0649676733950809</v>
      </c>
      <c r="T133" s="3">
        <v>0.01</v>
      </c>
      <c r="U133" s="19">
        <f t="shared" si="129"/>
        <v>0.000649676733950809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30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1"/>
        <v>0.005</v>
      </c>
      <c r="AT133" s="2">
        <f t="shared" si="140"/>
        <v>0.00613967673395081</v>
      </c>
      <c r="AU133" s="27">
        <f t="shared" si="141"/>
        <v>52.122</v>
      </c>
      <c r="AV133" s="1">
        <f t="shared" si="142"/>
        <v>0.26</v>
      </c>
      <c r="AW133" s="2">
        <f t="shared" si="132"/>
        <v>0.0166666666666667</v>
      </c>
      <c r="AX133" s="1">
        <f t="shared" si="133"/>
        <v>9.2910217654401</v>
      </c>
    </row>
    <row r="134" spans="1:51">
      <c r="A134" s="6"/>
      <c r="B134" s="6"/>
      <c r="C134" s="9">
        <v>11</v>
      </c>
      <c r="D134" s="12">
        <v>2.19630858486667</v>
      </c>
      <c r="E134" s="13">
        <f t="shared" si="134"/>
        <v>9.51266672396774</v>
      </c>
      <c r="F134" s="9" t="s">
        <v>109</v>
      </c>
      <c r="G134" s="6">
        <v>12</v>
      </c>
      <c r="H134" s="11">
        <f t="shared" si="124"/>
        <v>2.19630858486667</v>
      </c>
      <c r="I134" s="11">
        <f t="shared" si="125"/>
        <v>275.346308584867</v>
      </c>
      <c r="J134" s="11">
        <f t="shared" si="126"/>
        <v>0.0231575013567603</v>
      </c>
      <c r="K134" s="11">
        <f t="shared" si="135"/>
        <v>52.122</v>
      </c>
      <c r="L134" s="11">
        <f t="shared" si="136"/>
        <v>0.52122</v>
      </c>
      <c r="M134" s="6" t="s">
        <v>107</v>
      </c>
      <c r="N134" s="6"/>
      <c r="O134" s="11">
        <f t="shared" si="137"/>
        <v>1.072844691908</v>
      </c>
      <c r="P134" s="11">
        <f t="shared" si="127"/>
        <v>0.0248444024084526</v>
      </c>
      <c r="Q134" s="17">
        <f t="shared" si="138"/>
        <v>0.00645954462619769</v>
      </c>
      <c r="R134" s="11">
        <f t="shared" si="139"/>
        <v>0.1355172</v>
      </c>
      <c r="S134" s="18">
        <f t="shared" si="128"/>
        <v>0.0476658654856925</v>
      </c>
      <c r="T134" s="3">
        <v>0.01</v>
      </c>
      <c r="U134" s="19">
        <f t="shared" si="129"/>
        <v>0.000476658654856925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30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1"/>
        <v>0.005</v>
      </c>
      <c r="AT134" s="2">
        <f t="shared" si="140"/>
        <v>0.00596665865485693</v>
      </c>
      <c r="AU134" s="27">
        <f t="shared" si="141"/>
        <v>52.122</v>
      </c>
      <c r="AV134" s="1">
        <f t="shared" si="142"/>
        <v>0.26</v>
      </c>
      <c r="AW134" s="2">
        <f t="shared" si="132"/>
        <v>0.0166666666666667</v>
      </c>
      <c r="AX134" s="1">
        <f t="shared" si="133"/>
        <v>9.02919776259207</v>
      </c>
      <c r="AY134" s="1">
        <f>SUM(AX123:AX134)</f>
        <v>194.452831360837</v>
      </c>
    </row>
    <row r="135" spans="1:19">
      <c r="A135" s="6"/>
      <c r="B135" s="6"/>
      <c r="C135" s="9">
        <v>12</v>
      </c>
      <c r="D135" s="12">
        <v>-6.51467922790323</v>
      </c>
      <c r="E135" s="13">
        <f t="shared" si="134"/>
        <v>2.19630858486667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</row>
    <row r="138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pans="1:53">
      <c r="A139" s="6" t="s">
        <v>105</v>
      </c>
      <c r="B139" s="6">
        <v>341.64</v>
      </c>
      <c r="C139" s="9" t="s">
        <v>106</v>
      </c>
      <c r="D139" s="9">
        <v>-4</v>
      </c>
      <c r="E139" s="9"/>
      <c r="F139" s="9"/>
      <c r="G139" s="6">
        <v>1</v>
      </c>
      <c r="H139" s="11">
        <f t="shared" ref="H139:H150" si="143">E140</f>
        <v>-4</v>
      </c>
      <c r="I139" s="11">
        <f t="shared" ref="I139:I150" si="144">H139+273.15</f>
        <v>269.15</v>
      </c>
      <c r="J139" s="11">
        <f t="shared" ref="J139:J150" si="145">EXP(($C$18*(I139-$C$16))/($C$19*I139*$C$16))</f>
        <v>0.0102597002578668</v>
      </c>
      <c r="K139" s="11">
        <f>$B$139/12</f>
        <v>28.47</v>
      </c>
      <c r="L139" s="11">
        <f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6">O139*J139</f>
        <v>0.00292093666341466</v>
      </c>
      <c r="Q139" s="17">
        <f t="shared" ref="Q139:Q150" si="147">P139*$B$125</f>
        <v>0.000759443532487813</v>
      </c>
      <c r="R139" s="11">
        <f t="shared" ref="R139:R150" si="148">L139*$B$125</f>
        <v>0.074022</v>
      </c>
      <c r="S139" s="18">
        <f t="shared" ref="S139:S150" si="149">Q139/R139</f>
        <v>0.0102597002578668</v>
      </c>
      <c r="T139" s="3">
        <v>0.01</v>
      </c>
      <c r="U139" s="19">
        <f t="shared" ref="U139:U150" si="150">S139*T139</f>
        <v>0.000102597002578668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51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52">AR139*AQ139</f>
        <v>0.005</v>
      </c>
      <c r="AT139" s="2">
        <f>(AS139+AM139+AD139+AA139+U139+X139+AG139+AJ139+AP139)</f>
        <v>0.00559259700257867</v>
      </c>
      <c r="AU139" s="27">
        <f>$B$139/12</f>
        <v>28.47</v>
      </c>
      <c r="AV139" s="1">
        <f t="shared" ref="AV139:AV150" si="153">$B$125</f>
        <v>0.26</v>
      </c>
      <c r="AW139" s="2">
        <f t="shared" ref="AW139:AW150" si="154">$E$11/12</f>
        <v>0.0166666666666667</v>
      </c>
      <c r="AX139" s="1">
        <f>AW139*10000*AV139*0.67*AU139*AT139</f>
        <v>4.62272323779447</v>
      </c>
      <c r="AZ139" s="2">
        <f t="shared" ref="AZ139:AZ150" si="155">$E$12/12</f>
        <v>0</v>
      </c>
      <c r="BA139" s="1">
        <f>AZ139*10000*AV139*0.67*AU139*AT139</f>
        <v>0</v>
      </c>
    </row>
    <row r="140" spans="1:53">
      <c r="A140" s="6" t="s">
        <v>108</v>
      </c>
      <c r="B140" s="6">
        <v>1</v>
      </c>
      <c r="C140" s="9">
        <v>1</v>
      </c>
      <c r="D140" s="12">
        <v>-7.77122859829032</v>
      </c>
      <c r="E140" s="13">
        <f t="shared" ref="E140:E151" si="156">D139</f>
        <v>-4</v>
      </c>
      <c r="F140" s="9" t="s">
        <v>107</v>
      </c>
      <c r="G140" s="6">
        <v>2</v>
      </c>
      <c r="H140" s="11">
        <f t="shared" si="143"/>
        <v>-7.77122859829032</v>
      </c>
      <c r="I140" s="11">
        <f t="shared" si="144"/>
        <v>265.37877140171</v>
      </c>
      <c r="J140" s="11">
        <f t="shared" si="145"/>
        <v>0.00613576596727947</v>
      </c>
      <c r="K140" s="11">
        <f t="shared" ref="K140:K150" si="157">$B$139/12</f>
        <v>28.47</v>
      </c>
      <c r="L140" s="11">
        <f t="shared" ref="L140:L150" si="158">K140*$B$124/100</f>
        <v>0.2847</v>
      </c>
      <c r="M140" s="6" t="s">
        <v>107</v>
      </c>
      <c r="N140" s="6"/>
      <c r="O140" s="11">
        <f t="shared" ref="O140:O150" si="159">L140+O139-P139-N140</f>
        <v>0.566479063336585</v>
      </c>
      <c r="P140" s="11">
        <f t="shared" si="146"/>
        <v>0.00347578295799697</v>
      </c>
      <c r="Q140" s="17">
        <f t="shared" si="147"/>
        <v>0.000903703569079213</v>
      </c>
      <c r="R140" s="11">
        <f t="shared" si="148"/>
        <v>0.074022</v>
      </c>
      <c r="S140" s="18">
        <f t="shared" si="149"/>
        <v>0.0122085808148822</v>
      </c>
      <c r="T140" s="3">
        <v>0.01</v>
      </c>
      <c r="U140" s="19">
        <f t="shared" si="150"/>
        <v>0.000122085808148822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51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52"/>
        <v>0.005</v>
      </c>
      <c r="AT140" s="2">
        <f t="shared" ref="AT140:AT150" si="160">(AS140+AM140+AD140+AA140+U140+X140+AG140+AJ140+AP140)</f>
        <v>0.00561208580814882</v>
      </c>
      <c r="AU140" s="27">
        <f t="shared" ref="AU140:AU150" si="161">$B$139/12</f>
        <v>28.47</v>
      </c>
      <c r="AV140" s="1">
        <f t="shared" si="153"/>
        <v>0.26</v>
      </c>
      <c r="AW140" s="2">
        <f t="shared" si="154"/>
        <v>0.0166666666666667</v>
      </c>
      <c r="AX140" s="1">
        <f t="shared" ref="AX139:AX150" si="162">AW140*10000*AV140*0.67*AU140*AT140</f>
        <v>4.63883227521385</v>
      </c>
      <c r="AZ140" s="2">
        <f t="shared" si="155"/>
        <v>0</v>
      </c>
      <c r="BA140" s="1">
        <f t="shared" ref="BA140:BA150" si="163">AZ140*10000*AV140*0.67*AU140*AT140</f>
        <v>0</v>
      </c>
    </row>
    <row r="141" spans="1:53">
      <c r="A141" s="6" t="s">
        <v>70</v>
      </c>
      <c r="B141" s="6">
        <v>0.26</v>
      </c>
      <c r="C141" s="9">
        <v>2</v>
      </c>
      <c r="D141" s="12">
        <v>-4.36181432007143</v>
      </c>
      <c r="E141" s="13">
        <f t="shared" si="156"/>
        <v>-7.77122859829032</v>
      </c>
      <c r="F141" s="9" t="s">
        <v>107</v>
      </c>
      <c r="G141" s="6">
        <v>3</v>
      </c>
      <c r="H141" s="11">
        <f t="shared" si="143"/>
        <v>-4.36181432007143</v>
      </c>
      <c r="I141" s="11">
        <f t="shared" si="144"/>
        <v>268.788185679929</v>
      </c>
      <c r="J141" s="11">
        <f t="shared" si="145"/>
        <v>0.00977205921917623</v>
      </c>
      <c r="K141" s="11">
        <f t="shared" si="157"/>
        <v>28.47</v>
      </c>
      <c r="L141" s="11">
        <f t="shared" si="158"/>
        <v>0.2847</v>
      </c>
      <c r="M141" s="6" t="s">
        <v>107</v>
      </c>
      <c r="N141" s="6"/>
      <c r="O141" s="11">
        <f t="shared" si="159"/>
        <v>0.847703280378588</v>
      </c>
      <c r="P141" s="11">
        <f t="shared" si="146"/>
        <v>0.00828380665614952</v>
      </c>
      <c r="Q141" s="17">
        <f t="shared" si="147"/>
        <v>0.00215378973059887</v>
      </c>
      <c r="R141" s="11">
        <f t="shared" si="148"/>
        <v>0.074022</v>
      </c>
      <c r="S141" s="18">
        <f t="shared" si="149"/>
        <v>0.0290966162843327</v>
      </c>
      <c r="T141" s="3">
        <v>0.01</v>
      </c>
      <c r="U141" s="19">
        <f t="shared" si="150"/>
        <v>0.000290966162843327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51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52"/>
        <v>0.005</v>
      </c>
      <c r="AT141" s="2">
        <f t="shared" si="160"/>
        <v>0.00578096616284333</v>
      </c>
      <c r="AU141" s="27">
        <f t="shared" si="161"/>
        <v>28.47</v>
      </c>
      <c r="AV141" s="1">
        <f t="shared" si="153"/>
        <v>0.26</v>
      </c>
      <c r="AW141" s="2">
        <f t="shared" si="154"/>
        <v>0.0166666666666667</v>
      </c>
      <c r="AX141" s="1">
        <f t="shared" si="162"/>
        <v>4.77842522991687</v>
      </c>
      <c r="AZ141" s="2">
        <f t="shared" si="155"/>
        <v>0</v>
      </c>
      <c r="BA141" s="1">
        <f t="shared" si="163"/>
        <v>0</v>
      </c>
    </row>
    <row r="142" spans="1:53">
      <c r="A142" s="6"/>
      <c r="B142" s="6"/>
      <c r="C142" s="9">
        <v>3</v>
      </c>
      <c r="D142" s="12">
        <v>5.7439492603871</v>
      </c>
      <c r="E142" s="13">
        <f t="shared" si="156"/>
        <v>-4.36181432007143</v>
      </c>
      <c r="F142" s="9" t="s">
        <v>107</v>
      </c>
      <c r="G142" s="6">
        <v>4</v>
      </c>
      <c r="H142" s="11">
        <f t="shared" si="143"/>
        <v>5.7439492603871</v>
      </c>
      <c r="I142" s="11">
        <f t="shared" si="144"/>
        <v>278.893949260387</v>
      </c>
      <c r="J142" s="11">
        <f t="shared" si="145"/>
        <v>0.0363115901257806</v>
      </c>
      <c r="K142" s="11">
        <f t="shared" si="157"/>
        <v>28.47</v>
      </c>
      <c r="L142" s="11">
        <f t="shared" si="158"/>
        <v>0.2847</v>
      </c>
      <c r="M142" s="6" t="s">
        <v>107</v>
      </c>
      <c r="N142" s="6"/>
      <c r="O142" s="11">
        <f t="shared" si="159"/>
        <v>1.12411947372244</v>
      </c>
      <c r="P142" s="11">
        <f t="shared" si="146"/>
        <v>0.0408185655822174</v>
      </c>
      <c r="Q142" s="17">
        <f t="shared" si="147"/>
        <v>0.0106128270513765</v>
      </c>
      <c r="R142" s="11">
        <f t="shared" si="148"/>
        <v>0.074022</v>
      </c>
      <c r="S142" s="18">
        <f t="shared" si="149"/>
        <v>0.143373957085414</v>
      </c>
      <c r="T142" s="3">
        <v>0.01</v>
      </c>
      <c r="U142" s="19">
        <f t="shared" si="150"/>
        <v>0.00143373957085414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51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52"/>
        <v>0.005</v>
      </c>
      <c r="AT142" s="2">
        <f t="shared" si="160"/>
        <v>0.00692373957085414</v>
      </c>
      <c r="AU142" s="27">
        <f t="shared" si="161"/>
        <v>28.47</v>
      </c>
      <c r="AV142" s="1">
        <f t="shared" si="153"/>
        <v>0.26</v>
      </c>
      <c r="AW142" s="2">
        <f t="shared" si="154"/>
        <v>0.0166666666666667</v>
      </c>
      <c r="AX142" s="1">
        <f t="shared" si="162"/>
        <v>5.72301773073705</v>
      </c>
      <c r="AZ142" s="2">
        <f t="shared" si="155"/>
        <v>0</v>
      </c>
      <c r="BA142" s="1">
        <f t="shared" si="163"/>
        <v>0</v>
      </c>
    </row>
    <row r="143" spans="1:53">
      <c r="A143" s="6"/>
      <c r="B143" s="6"/>
      <c r="C143" s="9">
        <v>4</v>
      </c>
      <c r="D143" s="12">
        <v>12.5266802554667</v>
      </c>
      <c r="E143" s="13">
        <f t="shared" si="156"/>
        <v>5.7439492603871</v>
      </c>
      <c r="F143" s="9" t="s">
        <v>107</v>
      </c>
      <c r="G143" s="6">
        <v>5</v>
      </c>
      <c r="H143" s="11">
        <f t="shared" si="143"/>
        <v>12.5266802554667</v>
      </c>
      <c r="I143" s="11">
        <f t="shared" si="144"/>
        <v>285.676680255467</v>
      </c>
      <c r="J143" s="11">
        <f t="shared" si="145"/>
        <v>0.0831831873567192</v>
      </c>
      <c r="K143" s="11">
        <f t="shared" si="157"/>
        <v>28.47</v>
      </c>
      <c r="L143" s="11">
        <f t="shared" si="158"/>
        <v>0.2847</v>
      </c>
      <c r="M143" s="6" t="s">
        <v>109</v>
      </c>
      <c r="N143" s="11">
        <f>(O142-P142)*$C$24/100</f>
        <v>1.02913586273321</v>
      </c>
      <c r="O143" s="11">
        <f t="shared" si="159"/>
        <v>0.338865045407011</v>
      </c>
      <c r="P143" s="11">
        <f t="shared" si="146"/>
        <v>0.0281878745607346</v>
      </c>
      <c r="Q143" s="17">
        <f t="shared" si="147"/>
        <v>0.00732884738579099</v>
      </c>
      <c r="R143" s="11">
        <f t="shared" si="148"/>
        <v>0.074022</v>
      </c>
      <c r="S143" s="18">
        <f t="shared" si="149"/>
        <v>0.0990090430654533</v>
      </c>
      <c r="T143" s="3">
        <v>0.01</v>
      </c>
      <c r="U143" s="19">
        <f t="shared" si="150"/>
        <v>0.000990090430654533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51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52"/>
        <v>0.0075</v>
      </c>
      <c r="AT143" s="2">
        <f t="shared" si="160"/>
        <v>0.0109400904306545</v>
      </c>
      <c r="AU143" s="27">
        <f t="shared" si="161"/>
        <v>28.47</v>
      </c>
      <c r="AV143" s="1">
        <f t="shared" si="153"/>
        <v>0.26</v>
      </c>
      <c r="AW143" s="2">
        <f t="shared" si="154"/>
        <v>0.0166666666666667</v>
      </c>
      <c r="AX143" s="1">
        <f t="shared" si="162"/>
        <v>9.04284900807999</v>
      </c>
      <c r="AZ143" s="2">
        <f t="shared" si="155"/>
        <v>0</v>
      </c>
      <c r="BA143" s="1">
        <f t="shared" si="163"/>
        <v>0</v>
      </c>
    </row>
    <row r="144" spans="1:53">
      <c r="A144" s="6"/>
      <c r="B144" s="6"/>
      <c r="C144" s="9">
        <v>5</v>
      </c>
      <c r="D144" s="12">
        <v>19.44367154</v>
      </c>
      <c r="E144" s="13">
        <f t="shared" si="156"/>
        <v>12.5266802554667</v>
      </c>
      <c r="F144" s="9" t="s">
        <v>109</v>
      </c>
      <c r="G144" s="6">
        <v>6</v>
      </c>
      <c r="H144" s="11">
        <f t="shared" si="143"/>
        <v>19.44367154</v>
      </c>
      <c r="I144" s="11">
        <f t="shared" si="144"/>
        <v>292.59367154</v>
      </c>
      <c r="J144" s="11">
        <f t="shared" si="145"/>
        <v>0.186192705918182</v>
      </c>
      <c r="K144" s="11">
        <f t="shared" si="157"/>
        <v>28.47</v>
      </c>
      <c r="L144" s="11">
        <f t="shared" si="158"/>
        <v>0.2847</v>
      </c>
      <c r="M144" s="6" t="s">
        <v>107</v>
      </c>
      <c r="N144" s="6"/>
      <c r="O144" s="11">
        <f t="shared" si="159"/>
        <v>0.595377170846276</v>
      </c>
      <c r="P144" s="11">
        <f t="shared" si="146"/>
        <v>0.11085488648178</v>
      </c>
      <c r="Q144" s="17">
        <f t="shared" si="147"/>
        <v>0.0288222704852629</v>
      </c>
      <c r="R144" s="11">
        <f t="shared" si="148"/>
        <v>0.074022</v>
      </c>
      <c r="S144" s="18">
        <f t="shared" si="149"/>
        <v>0.389374381741413</v>
      </c>
      <c r="T144" s="3">
        <v>0.01</v>
      </c>
      <c r="U144" s="19">
        <f t="shared" si="150"/>
        <v>0.00389374381741413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51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52"/>
        <v>0.0075</v>
      </c>
      <c r="AT144" s="2">
        <f t="shared" si="160"/>
        <v>0.0138437438174141</v>
      </c>
      <c r="AU144" s="27">
        <f t="shared" si="161"/>
        <v>28.47</v>
      </c>
      <c r="AV144" s="1">
        <f t="shared" si="153"/>
        <v>0.26</v>
      </c>
      <c r="AW144" s="2">
        <f t="shared" si="154"/>
        <v>0.0166666666666667</v>
      </c>
      <c r="AX144" s="1">
        <f t="shared" si="162"/>
        <v>11.4429479208544</v>
      </c>
      <c r="AZ144" s="2">
        <f t="shared" si="155"/>
        <v>0</v>
      </c>
      <c r="BA144" s="1">
        <f t="shared" si="163"/>
        <v>0</v>
      </c>
    </row>
    <row r="145" spans="1:53">
      <c r="A145" s="6"/>
      <c r="B145" s="6"/>
      <c r="C145" s="9">
        <v>6</v>
      </c>
      <c r="D145" s="12">
        <v>24.2071103903333</v>
      </c>
      <c r="E145" s="13">
        <f t="shared" si="156"/>
        <v>19.44367154</v>
      </c>
      <c r="F145" s="9" t="s">
        <v>107</v>
      </c>
      <c r="G145" s="6">
        <v>7</v>
      </c>
      <c r="H145" s="11">
        <f t="shared" si="143"/>
        <v>24.2071103903333</v>
      </c>
      <c r="I145" s="11">
        <f t="shared" si="144"/>
        <v>297.357110390333</v>
      </c>
      <c r="J145" s="11">
        <f t="shared" si="145"/>
        <v>0.317304876284815</v>
      </c>
      <c r="K145" s="11">
        <f t="shared" si="157"/>
        <v>28.47</v>
      </c>
      <c r="L145" s="11">
        <f t="shared" si="158"/>
        <v>0.2847</v>
      </c>
      <c r="M145" s="6" t="s">
        <v>107</v>
      </c>
      <c r="N145" s="6"/>
      <c r="O145" s="11">
        <f t="shared" si="159"/>
        <v>0.769222284364496</v>
      </c>
      <c r="P145" s="11">
        <f t="shared" si="146"/>
        <v>0.244077981775799</v>
      </c>
      <c r="Q145" s="17">
        <f t="shared" si="147"/>
        <v>0.0634602752617078</v>
      </c>
      <c r="R145" s="11">
        <f t="shared" si="148"/>
        <v>0.074022</v>
      </c>
      <c r="S145" s="18">
        <f t="shared" si="149"/>
        <v>0.857316409468912</v>
      </c>
      <c r="T145" s="3">
        <v>0.01</v>
      </c>
      <c r="U145" s="19">
        <f t="shared" si="150"/>
        <v>0.00857316409468912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51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52"/>
        <v>0.0075</v>
      </c>
      <c r="AT145" s="2">
        <f t="shared" si="160"/>
        <v>0.0185231640946891</v>
      </c>
      <c r="AU145" s="27">
        <f t="shared" si="161"/>
        <v>28.47</v>
      </c>
      <c r="AV145" s="1">
        <f t="shared" si="153"/>
        <v>0.26</v>
      </c>
      <c r="AW145" s="2">
        <f t="shared" si="154"/>
        <v>0.0166666666666667</v>
      </c>
      <c r="AX145" s="1">
        <f t="shared" si="162"/>
        <v>15.310858454224</v>
      </c>
      <c r="AZ145" s="2">
        <f t="shared" si="155"/>
        <v>0</v>
      </c>
      <c r="BA145" s="1">
        <f t="shared" si="163"/>
        <v>0</v>
      </c>
    </row>
    <row r="146" spans="1:53">
      <c r="A146" s="6"/>
      <c r="B146" s="6"/>
      <c r="C146" s="9">
        <v>7</v>
      </c>
      <c r="D146" s="12">
        <v>25.3735550287097</v>
      </c>
      <c r="E146" s="13">
        <f t="shared" si="156"/>
        <v>24.2071103903333</v>
      </c>
      <c r="F146" s="9" t="s">
        <v>107</v>
      </c>
      <c r="G146" s="6">
        <v>8</v>
      </c>
      <c r="H146" s="11">
        <f t="shared" si="143"/>
        <v>25.3735550287097</v>
      </c>
      <c r="I146" s="11">
        <f t="shared" si="144"/>
        <v>298.52355502871</v>
      </c>
      <c r="J146" s="11">
        <f t="shared" si="145"/>
        <v>0.360613937825568</v>
      </c>
      <c r="K146" s="11">
        <f t="shared" si="157"/>
        <v>28.47</v>
      </c>
      <c r="L146" s="11">
        <f t="shared" si="158"/>
        <v>0.2847</v>
      </c>
      <c r="M146" s="6" t="s">
        <v>107</v>
      </c>
      <c r="N146" s="6"/>
      <c r="O146" s="11">
        <f t="shared" si="159"/>
        <v>0.809844302588697</v>
      </c>
      <c r="P146" s="11">
        <f t="shared" si="146"/>
        <v>0.292041142982111</v>
      </c>
      <c r="Q146" s="17">
        <f t="shared" si="147"/>
        <v>0.0759306971753488</v>
      </c>
      <c r="R146" s="11">
        <f t="shared" si="148"/>
        <v>0.074022</v>
      </c>
      <c r="S146" s="18">
        <f t="shared" si="149"/>
        <v>1.0257855391012</v>
      </c>
      <c r="T146" s="3">
        <v>0.01</v>
      </c>
      <c r="U146" s="19">
        <f t="shared" si="150"/>
        <v>0.010257855391012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51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52"/>
        <v>0.0075</v>
      </c>
      <c r="AT146" s="2">
        <f t="shared" si="160"/>
        <v>0.020207855391012</v>
      </c>
      <c r="AU146" s="27">
        <f t="shared" si="161"/>
        <v>28.47</v>
      </c>
      <c r="AV146" s="1">
        <f t="shared" si="153"/>
        <v>0.26</v>
      </c>
      <c r="AW146" s="2">
        <f t="shared" si="154"/>
        <v>0.0166666666666667</v>
      </c>
      <c r="AX146" s="1">
        <f t="shared" si="162"/>
        <v>16.7033889012473</v>
      </c>
      <c r="AZ146" s="2">
        <f t="shared" si="155"/>
        <v>0</v>
      </c>
      <c r="BA146" s="1">
        <f t="shared" si="163"/>
        <v>0</v>
      </c>
    </row>
    <row r="147" spans="1:53">
      <c r="A147" s="6"/>
      <c r="B147" s="6"/>
      <c r="C147" s="9">
        <v>8</v>
      </c>
      <c r="D147" s="12">
        <v>24.669808186129</v>
      </c>
      <c r="E147" s="13">
        <f t="shared" si="156"/>
        <v>25.3735550287097</v>
      </c>
      <c r="F147" s="9" t="s">
        <v>107</v>
      </c>
      <c r="G147" s="6">
        <v>9</v>
      </c>
      <c r="H147" s="11">
        <f t="shared" si="143"/>
        <v>24.669808186129</v>
      </c>
      <c r="I147" s="11">
        <f t="shared" si="144"/>
        <v>297.819808186129</v>
      </c>
      <c r="J147" s="11">
        <f t="shared" si="145"/>
        <v>0.333864544904438</v>
      </c>
      <c r="K147" s="11">
        <f t="shared" si="157"/>
        <v>28.47</v>
      </c>
      <c r="L147" s="11">
        <f t="shared" si="158"/>
        <v>0.2847</v>
      </c>
      <c r="M147" s="6" t="s">
        <v>107</v>
      </c>
      <c r="N147" s="6"/>
      <c r="O147" s="11">
        <f t="shared" si="159"/>
        <v>0.802503159606586</v>
      </c>
      <c r="P147" s="11">
        <f t="shared" si="146"/>
        <v>0.267927352166426</v>
      </c>
      <c r="Q147" s="17">
        <f t="shared" si="147"/>
        <v>0.0696611115632709</v>
      </c>
      <c r="R147" s="11">
        <f t="shared" si="148"/>
        <v>0.074022</v>
      </c>
      <c r="S147" s="18">
        <f t="shared" si="149"/>
        <v>0.941086589976911</v>
      </c>
      <c r="T147" s="3">
        <v>0.01</v>
      </c>
      <c r="U147" s="19">
        <f t="shared" si="150"/>
        <v>0.00941086589976911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51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52"/>
        <v>0.0075</v>
      </c>
      <c r="AT147" s="2">
        <f t="shared" si="160"/>
        <v>0.0193608658997691</v>
      </c>
      <c r="AU147" s="27">
        <f t="shared" si="161"/>
        <v>28.47</v>
      </c>
      <c r="AV147" s="1">
        <f t="shared" si="153"/>
        <v>0.26</v>
      </c>
      <c r="AW147" s="2">
        <f t="shared" si="154"/>
        <v>0.0166666666666667</v>
      </c>
      <c r="AX147" s="1">
        <f t="shared" si="162"/>
        <v>16.0032851745652</v>
      </c>
      <c r="AZ147" s="2">
        <f t="shared" si="155"/>
        <v>0</v>
      </c>
      <c r="BA147" s="1">
        <f t="shared" si="163"/>
        <v>0</v>
      </c>
    </row>
    <row r="148" spans="1:53">
      <c r="A148" s="6"/>
      <c r="B148" s="6"/>
      <c r="C148" s="9">
        <v>9</v>
      </c>
      <c r="D148" s="12">
        <v>17.1443060686667</v>
      </c>
      <c r="E148" s="13">
        <f t="shared" si="156"/>
        <v>24.669808186129</v>
      </c>
      <c r="F148" s="9" t="s">
        <v>107</v>
      </c>
      <c r="G148" s="6">
        <v>10</v>
      </c>
      <c r="H148" s="11">
        <f t="shared" si="143"/>
        <v>17.1443060686667</v>
      </c>
      <c r="I148" s="11">
        <f t="shared" si="144"/>
        <v>290.294306068667</v>
      </c>
      <c r="J148" s="11">
        <f t="shared" si="145"/>
        <v>0.143050456989285</v>
      </c>
      <c r="K148" s="11">
        <f t="shared" si="157"/>
        <v>28.47</v>
      </c>
      <c r="L148" s="11">
        <f t="shared" si="158"/>
        <v>0.2847</v>
      </c>
      <c r="M148" s="6" t="s">
        <v>107</v>
      </c>
      <c r="N148" s="6"/>
      <c r="O148" s="11">
        <f t="shared" si="159"/>
        <v>0.81927580744016</v>
      </c>
      <c r="P148" s="11">
        <f t="shared" si="146"/>
        <v>0.11719777865458</v>
      </c>
      <c r="Q148" s="17">
        <f t="shared" si="147"/>
        <v>0.0304714224501908</v>
      </c>
      <c r="R148" s="11">
        <f t="shared" si="148"/>
        <v>0.074022</v>
      </c>
      <c r="S148" s="18">
        <f t="shared" si="149"/>
        <v>0.411653595555251</v>
      </c>
      <c r="T148" s="3">
        <v>0.01</v>
      </c>
      <c r="U148" s="19">
        <f t="shared" si="150"/>
        <v>0.00411653595555251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51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52"/>
        <v>0.005</v>
      </c>
      <c r="AT148" s="2">
        <f t="shared" si="160"/>
        <v>0.00960653595555251</v>
      </c>
      <c r="AU148" s="27">
        <f t="shared" si="161"/>
        <v>28.47</v>
      </c>
      <c r="AV148" s="1">
        <f t="shared" si="153"/>
        <v>0.26</v>
      </c>
      <c r="AW148" s="2">
        <f t="shared" si="154"/>
        <v>0.0166666666666667</v>
      </c>
      <c r="AX148" s="1">
        <f t="shared" si="162"/>
        <v>7.94056088360464</v>
      </c>
      <c r="AZ148" s="2">
        <f t="shared" si="155"/>
        <v>0</v>
      </c>
      <c r="BA148" s="1">
        <f t="shared" si="163"/>
        <v>0</v>
      </c>
    </row>
    <row r="149" spans="1:53">
      <c r="A149" s="6"/>
      <c r="B149" s="6"/>
      <c r="C149" s="9">
        <v>10</v>
      </c>
      <c r="D149" s="12">
        <v>9.51266672396774</v>
      </c>
      <c r="E149" s="13">
        <f t="shared" si="156"/>
        <v>17.1443060686667</v>
      </c>
      <c r="F149" s="9" t="s">
        <v>107</v>
      </c>
      <c r="G149" s="6">
        <v>11</v>
      </c>
      <c r="H149" s="11">
        <f t="shared" si="143"/>
        <v>9.51266672396774</v>
      </c>
      <c r="I149" s="11">
        <f t="shared" si="144"/>
        <v>282.662666723968</v>
      </c>
      <c r="J149" s="11">
        <f t="shared" si="145"/>
        <v>0.0578363695137454</v>
      </c>
      <c r="K149" s="11">
        <f t="shared" si="157"/>
        <v>28.47</v>
      </c>
      <c r="L149" s="11">
        <f t="shared" si="158"/>
        <v>0.2847</v>
      </c>
      <c r="M149" s="6" t="s">
        <v>109</v>
      </c>
      <c r="N149" s="11">
        <f>(O148-P148)*$C$24/100</f>
        <v>0.666974127346301</v>
      </c>
      <c r="O149" s="11">
        <f t="shared" si="159"/>
        <v>0.319803901439279</v>
      </c>
      <c r="P149" s="11">
        <f t="shared" si="146"/>
        <v>0.0184962966155795</v>
      </c>
      <c r="Q149" s="17">
        <f t="shared" si="147"/>
        <v>0.00480903712005068</v>
      </c>
      <c r="R149" s="11">
        <f t="shared" si="148"/>
        <v>0.074022</v>
      </c>
      <c r="S149" s="18">
        <f t="shared" si="149"/>
        <v>0.0649676733950809</v>
      </c>
      <c r="T149" s="3">
        <v>0.01</v>
      </c>
      <c r="U149" s="19">
        <f t="shared" si="150"/>
        <v>0.000649676733950809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51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52"/>
        <v>0.005</v>
      </c>
      <c r="AT149" s="2">
        <f t="shared" si="160"/>
        <v>0.00613967673395081</v>
      </c>
      <c r="AU149" s="27">
        <f t="shared" si="161"/>
        <v>28.47</v>
      </c>
      <c r="AV149" s="1">
        <f t="shared" si="153"/>
        <v>0.26</v>
      </c>
      <c r="AW149" s="2">
        <f t="shared" si="154"/>
        <v>0.0166666666666667</v>
      </c>
      <c r="AX149" s="1">
        <f t="shared" si="162"/>
        <v>5.07492785507233</v>
      </c>
      <c r="AZ149" s="2">
        <f t="shared" si="155"/>
        <v>0</v>
      </c>
      <c r="BA149" s="1">
        <f t="shared" si="163"/>
        <v>0</v>
      </c>
    </row>
    <row r="150" spans="1:54">
      <c r="A150" s="6"/>
      <c r="B150" s="6"/>
      <c r="C150" s="9">
        <v>11</v>
      </c>
      <c r="D150" s="12">
        <v>2.19630858486667</v>
      </c>
      <c r="E150" s="13">
        <f t="shared" si="156"/>
        <v>9.51266672396774</v>
      </c>
      <c r="F150" s="9" t="s">
        <v>109</v>
      </c>
      <c r="G150" s="6">
        <v>12</v>
      </c>
      <c r="H150" s="11">
        <f t="shared" si="143"/>
        <v>2.19630858486667</v>
      </c>
      <c r="I150" s="11">
        <f t="shared" si="144"/>
        <v>275.346308584867</v>
      </c>
      <c r="J150" s="11">
        <f t="shared" si="145"/>
        <v>0.0231575013567603</v>
      </c>
      <c r="K150" s="11">
        <f t="shared" si="157"/>
        <v>28.47</v>
      </c>
      <c r="L150" s="11">
        <f t="shared" si="158"/>
        <v>0.2847</v>
      </c>
      <c r="M150" s="6" t="s">
        <v>107</v>
      </c>
      <c r="N150" s="6"/>
      <c r="O150" s="11">
        <f t="shared" si="159"/>
        <v>0.5860076048237</v>
      </c>
      <c r="P150" s="11">
        <f t="shared" si="146"/>
        <v>0.0135704719037767</v>
      </c>
      <c r="Q150" s="17">
        <f t="shared" si="147"/>
        <v>0.00352832269498193</v>
      </c>
      <c r="R150" s="11">
        <f t="shared" si="148"/>
        <v>0.074022</v>
      </c>
      <c r="S150" s="18">
        <f t="shared" si="149"/>
        <v>0.0476658654856925</v>
      </c>
      <c r="T150" s="3">
        <v>0.01</v>
      </c>
      <c r="U150" s="19">
        <f t="shared" si="150"/>
        <v>0.000476658654856925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51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52"/>
        <v>0.005</v>
      </c>
      <c r="AT150" s="2">
        <f t="shared" si="160"/>
        <v>0.00596665865485693</v>
      </c>
      <c r="AU150" s="27">
        <f t="shared" si="161"/>
        <v>28.47</v>
      </c>
      <c r="AV150" s="1">
        <f t="shared" si="153"/>
        <v>0.26</v>
      </c>
      <c r="AW150" s="2">
        <f t="shared" si="154"/>
        <v>0.0166666666666667</v>
      </c>
      <c r="AX150" s="1">
        <f t="shared" si="162"/>
        <v>4.93191474427298</v>
      </c>
      <c r="AY150" s="1">
        <f>SUM(AX139:AX150)</f>
        <v>106.213731415583</v>
      </c>
      <c r="AZ150" s="2">
        <f t="shared" si="155"/>
        <v>0</v>
      </c>
      <c r="BA150" s="1">
        <f t="shared" si="163"/>
        <v>0</v>
      </c>
      <c r="BB150" s="1">
        <f>SUM(BA139:BA150)</f>
        <v>0</v>
      </c>
    </row>
    <row r="151" spans="1:19">
      <c r="A151" s="6"/>
      <c r="B151" s="6"/>
      <c r="C151" s="9">
        <v>12</v>
      </c>
      <c r="D151" s="12">
        <v>-6.51467922790323</v>
      </c>
      <c r="E151" s="13">
        <f t="shared" si="156"/>
        <v>2.19630858486667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139" workbookViewId="0">
      <pane xSplit="4" topLeftCell="AR1" activePane="topRight" state="frozen"/>
      <selection/>
      <selection pane="topRight" activeCell="I6" sqref="I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5" t="s">
        <v>40</v>
      </c>
      <c r="D2" s="3">
        <v>28.3</v>
      </c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>
        <v>19.1</v>
      </c>
      <c r="D3" s="3">
        <v>13.1</v>
      </c>
      <c r="E3" s="3">
        <v>33.3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>
        <v>15.1</v>
      </c>
      <c r="E4" s="3">
        <v>11.9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>
        <v>0.1</v>
      </c>
      <c r="E5" s="3">
        <v>0.1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>
        <v>64.9</v>
      </c>
      <c r="D6" s="3">
        <v>45.4</v>
      </c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>
        <v>5.5</v>
      </c>
      <c r="E7" s="3">
        <v>9.9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>
        <v>29.9</v>
      </c>
      <c r="E8" s="3">
        <v>71.2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>
        <v>381.7</v>
      </c>
      <c r="D9" s="3">
        <v>201</v>
      </c>
      <c r="E9" s="3">
        <v>392.22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>
        <v>0</v>
      </c>
      <c r="D10" s="3">
        <v>0.1</v>
      </c>
      <c r="E10" s="3">
        <v>0.1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>
        <v>0.1</v>
      </c>
      <c r="D11" s="3">
        <v>0.3</v>
      </c>
      <c r="E11" s="3">
        <v>0.7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12268296.5938617</v>
      </c>
      <c r="J16" s="7" t="s">
        <v>35</v>
      </c>
      <c r="K16" s="7">
        <f>I16/(10000*1000)</f>
        <v>1.22682965938617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7463821.90836089</v>
      </c>
      <c r="J17" s="7" t="s">
        <v>35</v>
      </c>
      <c r="K17" s="7">
        <f>I17/(10000*1000)</f>
        <v>0.746382190836089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v>1192.09</v>
      </c>
      <c r="C29" s="9" t="s">
        <v>106</v>
      </c>
      <c r="D29" s="10">
        <v>-1.4</v>
      </c>
      <c r="E29" s="9"/>
      <c r="F29" s="9"/>
      <c r="G29" s="6">
        <v>1</v>
      </c>
      <c r="H29" s="11">
        <f t="shared" ref="H29:H40" si="0">E30</f>
        <v>-1.4</v>
      </c>
      <c r="I29" s="11">
        <f t="shared" ref="I29:I40" si="1">H29+273.15</f>
        <v>271.75</v>
      </c>
      <c r="J29" s="11">
        <f t="shared" ref="J29:J40" si="2">EXP(($C$18*(I29-$C$16))/($C$19*I29*$C$16))</f>
        <v>0.014502809854759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0.0144072121664664</v>
      </c>
      <c r="Q29" s="17">
        <f t="shared" ref="Q29:Q40" si="6">P29*$B$31</f>
        <v>0.00187293758164063</v>
      </c>
      <c r="R29" s="11">
        <f t="shared" ref="R29:R40" si="7">L29*$B$31</f>
        <v>0.129143083333333</v>
      </c>
      <c r="S29" s="18">
        <f t="shared" ref="S29:S40" si="8">Q29/R29</f>
        <v>0.0145028098547591</v>
      </c>
      <c r="T29" s="3">
        <v>0.01</v>
      </c>
      <c r="U29" s="19">
        <f t="shared" ref="U29:U40" si="9">S29*T29</f>
        <v>0.000145028098547591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0.0220450280985476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0.991666666666667</v>
      </c>
      <c r="AU29" s="1">
        <f t="shared" ref="AU29:AU40" si="17">AT29*10000*AS29*0.67*AR29*AQ29</f>
        <v>1891.5696006841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-4.18609269745161</v>
      </c>
      <c r="E30" s="13">
        <f t="shared" ref="E30:E41" si="18">D29</f>
        <v>-1.4</v>
      </c>
      <c r="F30" s="9" t="s">
        <v>107</v>
      </c>
      <c r="G30" s="6">
        <v>2</v>
      </c>
      <c r="H30" s="11">
        <f t="shared" si="0"/>
        <v>-4.18609269745161</v>
      </c>
      <c r="I30" s="11">
        <f t="shared" si="1"/>
        <v>268.963907302548</v>
      </c>
      <c r="J30" s="11">
        <f t="shared" si="2"/>
        <v>0.0100060895582196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1.9724094545002</v>
      </c>
      <c r="P30" s="11">
        <f t="shared" si="5"/>
        <v>0.019736105647208</v>
      </c>
      <c r="Q30" s="17">
        <f t="shared" si="6"/>
        <v>0.00256569373413704</v>
      </c>
      <c r="R30" s="11">
        <f t="shared" si="7"/>
        <v>0.129143083333333</v>
      </c>
      <c r="S30" s="18">
        <f t="shared" si="8"/>
        <v>0.0198670627021866</v>
      </c>
      <c r="T30" s="3">
        <v>0.01</v>
      </c>
      <c r="U30" s="19">
        <f t="shared" si="9"/>
        <v>0.000198670627021866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0.0220986706270219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0.991666666666667</v>
      </c>
      <c r="AU30" s="1">
        <f t="shared" si="17"/>
        <v>1896.17238802065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-1.23089680735714</v>
      </c>
      <c r="E31" s="13">
        <f t="shared" si="18"/>
        <v>-4.18609269745161</v>
      </c>
      <c r="F31" s="9" t="s">
        <v>107</v>
      </c>
      <c r="G31" s="6">
        <v>3</v>
      </c>
      <c r="H31" s="11">
        <f t="shared" si="0"/>
        <v>-1.23089680735714</v>
      </c>
      <c r="I31" s="11">
        <f t="shared" si="1"/>
        <v>271.919103192643</v>
      </c>
      <c r="J31" s="11">
        <f t="shared" si="2"/>
        <v>0.0148295917278934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2.94608168218632</v>
      </c>
      <c r="P31" s="11">
        <f t="shared" si="5"/>
        <v>0.0436891885438487</v>
      </c>
      <c r="Q31" s="17">
        <f t="shared" si="6"/>
        <v>0.00567959451070033</v>
      </c>
      <c r="R31" s="11">
        <f t="shared" si="7"/>
        <v>0.129143083333333</v>
      </c>
      <c r="S31" s="18">
        <f t="shared" si="8"/>
        <v>0.0439790840059211</v>
      </c>
      <c r="T31" s="3">
        <v>0.01</v>
      </c>
      <c r="U31" s="19">
        <f t="shared" si="9"/>
        <v>0.000439790840059211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0.0223397908400592</v>
      </c>
      <c r="AR31" s="27">
        <f t="shared" si="15"/>
        <v>99.3408333333333</v>
      </c>
      <c r="AS31" s="1">
        <f t="shared" si="16"/>
        <v>0.13</v>
      </c>
      <c r="AT31" s="2">
        <f t="shared" si="20"/>
        <v>0.991666666666667</v>
      </c>
      <c r="AU31" s="1">
        <f t="shared" si="17"/>
        <v>1916.86166376359</v>
      </c>
    </row>
    <row r="32" s="1" customFormat="1" spans="1:47">
      <c r="A32" s="6"/>
      <c r="B32" s="6"/>
      <c r="C32" s="9">
        <v>3</v>
      </c>
      <c r="D32" s="12">
        <v>8.05603706451613</v>
      </c>
      <c r="E32" s="13">
        <f t="shared" si="18"/>
        <v>-1.23089680735714</v>
      </c>
      <c r="F32" s="9" t="s">
        <v>107</v>
      </c>
      <c r="G32" s="6">
        <v>4</v>
      </c>
      <c r="H32" s="11">
        <f t="shared" si="0"/>
        <v>8.05603706451613</v>
      </c>
      <c r="I32" s="11">
        <f t="shared" si="1"/>
        <v>281.206037064516</v>
      </c>
      <c r="J32" s="11">
        <f t="shared" si="2"/>
        <v>0.0483848228475542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3.89580082697581</v>
      </c>
      <c r="P32" s="11">
        <f t="shared" si="5"/>
        <v>0.18849763286258</v>
      </c>
      <c r="Q32" s="17">
        <f t="shared" si="6"/>
        <v>0.0245046922721353</v>
      </c>
      <c r="R32" s="11">
        <f t="shared" si="7"/>
        <v>0.129143083333333</v>
      </c>
      <c r="S32" s="18">
        <f t="shared" si="8"/>
        <v>0.189748391006632</v>
      </c>
      <c r="T32" s="3">
        <v>0.01</v>
      </c>
      <c r="U32" s="19">
        <f t="shared" si="9"/>
        <v>0.00189748391006632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0.0237974839100663</v>
      </c>
      <c r="AR32" s="27">
        <f t="shared" si="15"/>
        <v>99.3408333333333</v>
      </c>
      <c r="AS32" s="1">
        <f t="shared" si="16"/>
        <v>0.13</v>
      </c>
      <c r="AT32" s="2">
        <f t="shared" si="20"/>
        <v>0.991666666666667</v>
      </c>
      <c r="AU32" s="1">
        <f t="shared" si="17"/>
        <v>2041.93875080686</v>
      </c>
    </row>
    <row r="33" s="1" customFormat="1" spans="1:47">
      <c r="A33" s="6"/>
      <c r="B33" s="6"/>
      <c r="C33" s="9">
        <v>4</v>
      </c>
      <c r="D33" s="12">
        <v>15.7805591114</v>
      </c>
      <c r="E33" s="13">
        <f t="shared" si="18"/>
        <v>8.05603706451613</v>
      </c>
      <c r="F33" s="9" t="s">
        <v>107</v>
      </c>
      <c r="G33" s="6">
        <v>5</v>
      </c>
      <c r="H33" s="11">
        <f t="shared" si="0"/>
        <v>15.7805591114</v>
      </c>
      <c r="I33" s="11">
        <f t="shared" si="1"/>
        <v>288.9305591114</v>
      </c>
      <c r="J33" s="11">
        <f t="shared" si="2"/>
        <v>0.1221053327074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3.52193803440757</v>
      </c>
      <c r="O33" s="11">
        <f t="shared" si="19"/>
        <v>1.17877349303899</v>
      </c>
      <c r="P33" s="11">
        <f t="shared" si="5"/>
        <v>0.14393452955419</v>
      </c>
      <c r="Q33" s="17">
        <f t="shared" si="6"/>
        <v>0.0187114888420447</v>
      </c>
      <c r="R33" s="11">
        <f t="shared" si="7"/>
        <v>0.129143083333333</v>
      </c>
      <c r="S33" s="18">
        <f t="shared" si="8"/>
        <v>0.144889593457733</v>
      </c>
      <c r="T33" s="3">
        <v>0.01</v>
      </c>
      <c r="U33" s="19">
        <f t="shared" si="9"/>
        <v>0.00144889593457733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0.0308988959345773</v>
      </c>
      <c r="AR33" s="27">
        <f t="shared" si="15"/>
        <v>99.3408333333333</v>
      </c>
      <c r="AS33" s="1">
        <f t="shared" si="16"/>
        <v>0.13</v>
      </c>
      <c r="AT33" s="2">
        <f t="shared" si="20"/>
        <v>0.991666666666667</v>
      </c>
      <c r="AU33" s="1">
        <f t="shared" si="17"/>
        <v>2651.27410966642</v>
      </c>
    </row>
    <row r="34" s="1" customFormat="1" spans="1:47">
      <c r="A34" s="6"/>
      <c r="B34" s="6"/>
      <c r="C34" s="9">
        <v>5</v>
      </c>
      <c r="D34" s="12">
        <v>22.4084240380645</v>
      </c>
      <c r="E34" s="13">
        <f t="shared" si="18"/>
        <v>15.7805591114</v>
      </c>
      <c r="F34" s="9" t="s">
        <v>109</v>
      </c>
      <c r="G34" s="6">
        <v>6</v>
      </c>
      <c r="H34" s="11">
        <f t="shared" si="0"/>
        <v>22.4084240380645</v>
      </c>
      <c r="I34" s="11">
        <f t="shared" si="1"/>
        <v>295.558424038064</v>
      </c>
      <c r="J34" s="11">
        <f t="shared" si="2"/>
        <v>0.259976066092504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2.02824729681814</v>
      </c>
      <c r="P34" s="11">
        <f t="shared" si="5"/>
        <v>0.527295753289535</v>
      </c>
      <c r="Q34" s="17">
        <f t="shared" si="6"/>
        <v>0.0685484479276396</v>
      </c>
      <c r="R34" s="11">
        <f t="shared" si="7"/>
        <v>0.129143083333333</v>
      </c>
      <c r="S34" s="18">
        <f t="shared" si="8"/>
        <v>0.53079457419108</v>
      </c>
      <c r="T34" s="3">
        <v>0.01</v>
      </c>
      <c r="U34" s="19">
        <f t="shared" si="9"/>
        <v>0.0053079457419108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0.0347579457419108</v>
      </c>
      <c r="AR34" s="27">
        <f t="shared" si="15"/>
        <v>99.3408333333333</v>
      </c>
      <c r="AS34" s="1">
        <f t="shared" si="16"/>
        <v>0.13</v>
      </c>
      <c r="AT34" s="2">
        <f t="shared" si="20"/>
        <v>0.991666666666667</v>
      </c>
      <c r="AU34" s="1">
        <f t="shared" si="17"/>
        <v>2982.39917199096</v>
      </c>
    </row>
    <row r="35" s="1" customFormat="1" spans="1:47">
      <c r="A35" s="6"/>
      <c r="B35" s="6"/>
      <c r="C35" s="9">
        <v>6</v>
      </c>
      <c r="D35" s="12">
        <v>26.9380357446667</v>
      </c>
      <c r="E35" s="13">
        <f t="shared" si="18"/>
        <v>22.4084240380645</v>
      </c>
      <c r="F35" s="9" t="s">
        <v>107</v>
      </c>
      <c r="G35" s="6">
        <v>7</v>
      </c>
      <c r="H35" s="11">
        <f t="shared" si="0"/>
        <v>26.9380357446667</v>
      </c>
      <c r="I35" s="11">
        <f t="shared" si="1"/>
        <v>300.088035744667</v>
      </c>
      <c r="J35" s="11">
        <f t="shared" si="2"/>
        <v>0.427455819243662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2.49435987686194</v>
      </c>
      <c r="P35" s="11">
        <f t="shared" si="5"/>
        <v>1.06622864465254</v>
      </c>
      <c r="Q35" s="17">
        <f t="shared" si="6"/>
        <v>0.13860972380483</v>
      </c>
      <c r="R35" s="11">
        <f t="shared" si="7"/>
        <v>0.129143083333333</v>
      </c>
      <c r="S35" s="18">
        <f t="shared" si="8"/>
        <v>1.07330350358031</v>
      </c>
      <c r="T35" s="3">
        <v>0.01</v>
      </c>
      <c r="U35" s="19">
        <f t="shared" si="9"/>
        <v>0.0107330350358031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0.0401830350358031</v>
      </c>
      <c r="AR35" s="27">
        <f t="shared" si="15"/>
        <v>99.3408333333333</v>
      </c>
      <c r="AS35" s="1">
        <f t="shared" si="16"/>
        <v>0.13</v>
      </c>
      <c r="AT35" s="2">
        <f t="shared" si="20"/>
        <v>0.991666666666667</v>
      </c>
      <c r="AU35" s="1">
        <f t="shared" si="17"/>
        <v>3447.89796579833</v>
      </c>
    </row>
    <row r="36" s="1" customFormat="1" spans="1:47">
      <c r="A36" s="6"/>
      <c r="B36" s="6"/>
      <c r="C36" s="9">
        <v>7</v>
      </c>
      <c r="D36" s="12">
        <v>28.3176190206452</v>
      </c>
      <c r="E36" s="13">
        <f t="shared" si="18"/>
        <v>26.9380357446667</v>
      </c>
      <c r="F36" s="9" t="s">
        <v>107</v>
      </c>
      <c r="G36" s="6">
        <v>8</v>
      </c>
      <c r="H36" s="11">
        <f t="shared" si="0"/>
        <v>28.3176190206452</v>
      </c>
      <c r="I36" s="11">
        <f t="shared" si="1"/>
        <v>301.467619020645</v>
      </c>
      <c r="J36" s="11">
        <f t="shared" si="2"/>
        <v>0.495879580382619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2.42153956554273</v>
      </c>
      <c r="P36" s="11">
        <f t="shared" si="5"/>
        <v>1.20079202364124</v>
      </c>
      <c r="Q36" s="17">
        <f t="shared" si="6"/>
        <v>0.156102963073361</v>
      </c>
      <c r="R36" s="11">
        <f t="shared" si="7"/>
        <v>0.129143083333333</v>
      </c>
      <c r="S36" s="18">
        <f t="shared" si="8"/>
        <v>1.20875976509281</v>
      </c>
      <c r="T36" s="3">
        <v>0.01</v>
      </c>
      <c r="U36" s="19">
        <f t="shared" si="9"/>
        <v>0.0120875976509281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0.0415375976509281</v>
      </c>
      <c r="AR36" s="27">
        <f t="shared" si="15"/>
        <v>99.3408333333333</v>
      </c>
      <c r="AS36" s="1">
        <f t="shared" si="16"/>
        <v>0.13</v>
      </c>
      <c r="AT36" s="2">
        <f t="shared" si="20"/>
        <v>0.991666666666667</v>
      </c>
      <c r="AU36" s="1">
        <f t="shared" si="17"/>
        <v>3564.12596303833</v>
      </c>
    </row>
    <row r="37" s="1" customFormat="1" spans="1:47">
      <c r="A37" s="6"/>
      <c r="B37" s="6"/>
      <c r="C37" s="9">
        <v>8</v>
      </c>
      <c r="D37" s="12">
        <v>27.2302424832258</v>
      </c>
      <c r="E37" s="13">
        <f t="shared" si="18"/>
        <v>28.3176190206452</v>
      </c>
      <c r="F37" s="9" t="s">
        <v>107</v>
      </c>
      <c r="G37" s="6">
        <v>9</v>
      </c>
      <c r="H37" s="11">
        <f t="shared" si="0"/>
        <v>27.2302424832258</v>
      </c>
      <c r="I37" s="11">
        <f t="shared" si="1"/>
        <v>300.380242483226</v>
      </c>
      <c r="J37" s="11">
        <f t="shared" si="2"/>
        <v>0.441163031823074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2.21415587523482</v>
      </c>
      <c r="P37" s="11">
        <f t="shared" si="5"/>
        <v>0.976803718847468</v>
      </c>
      <c r="Q37" s="17">
        <f t="shared" si="6"/>
        <v>0.126984483450171</v>
      </c>
      <c r="R37" s="11">
        <f t="shared" si="7"/>
        <v>0.129143083333333</v>
      </c>
      <c r="S37" s="18">
        <f t="shared" si="8"/>
        <v>0.983285207171408</v>
      </c>
      <c r="T37" s="3">
        <v>0.01</v>
      </c>
      <c r="U37" s="19">
        <f t="shared" si="9"/>
        <v>0.00983285207171408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0.0392828520717141</v>
      </c>
      <c r="AR37" s="27">
        <f t="shared" si="15"/>
        <v>99.3408333333333</v>
      </c>
      <c r="AS37" s="1">
        <f t="shared" si="16"/>
        <v>0.13</v>
      </c>
      <c r="AT37" s="2">
        <f t="shared" si="20"/>
        <v>0.991666666666667</v>
      </c>
      <c r="AU37" s="1">
        <f t="shared" si="17"/>
        <v>3370.65793134191</v>
      </c>
    </row>
    <row r="38" s="1" customFormat="1" spans="1:47">
      <c r="A38" s="6"/>
      <c r="B38" s="6"/>
      <c r="C38" s="9">
        <v>9</v>
      </c>
      <c r="D38" s="12">
        <v>20.8531015963333</v>
      </c>
      <c r="E38" s="13">
        <f t="shared" si="18"/>
        <v>27.2302424832258</v>
      </c>
      <c r="F38" s="9" t="s">
        <v>107</v>
      </c>
      <c r="G38" s="6">
        <v>10</v>
      </c>
      <c r="H38" s="11">
        <f t="shared" si="0"/>
        <v>20.8531015963333</v>
      </c>
      <c r="I38" s="11">
        <f t="shared" si="1"/>
        <v>294.003101596333</v>
      </c>
      <c r="J38" s="11">
        <f t="shared" si="2"/>
        <v>0.218396501025376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2.23076048972069</v>
      </c>
      <c r="P38" s="11">
        <f t="shared" si="5"/>
        <v>0.487190285580654</v>
      </c>
      <c r="Q38" s="17">
        <f t="shared" si="6"/>
        <v>0.063334737125485</v>
      </c>
      <c r="R38" s="11">
        <f t="shared" si="7"/>
        <v>0.129143083333333</v>
      </c>
      <c r="S38" s="18">
        <f t="shared" si="8"/>
        <v>0.490422990459433</v>
      </c>
      <c r="T38" s="3">
        <v>0.01</v>
      </c>
      <c r="U38" s="19">
        <f t="shared" si="9"/>
        <v>0.00490422990459433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0.0268042299045943</v>
      </c>
      <c r="AR38" s="27">
        <f t="shared" si="15"/>
        <v>99.3408333333333</v>
      </c>
      <c r="AS38" s="1">
        <f t="shared" si="16"/>
        <v>0.13</v>
      </c>
      <c r="AT38" s="2">
        <f t="shared" si="20"/>
        <v>0.991666666666667</v>
      </c>
      <c r="AU38" s="1">
        <f t="shared" si="17"/>
        <v>2299.93204048666</v>
      </c>
    </row>
    <row r="39" s="1" customFormat="1" spans="1:47">
      <c r="A39" s="6"/>
      <c r="B39" s="6"/>
      <c r="C39" s="9">
        <v>10</v>
      </c>
      <c r="D39" s="12">
        <v>12.9822099587097</v>
      </c>
      <c r="E39" s="13">
        <f t="shared" si="18"/>
        <v>20.8531015963333</v>
      </c>
      <c r="F39" s="9" t="s">
        <v>107</v>
      </c>
      <c r="G39" s="6">
        <v>11</v>
      </c>
      <c r="H39" s="11">
        <f t="shared" si="0"/>
        <v>12.9822099587097</v>
      </c>
      <c r="I39" s="11">
        <f t="shared" si="1"/>
        <v>286.13220995871</v>
      </c>
      <c r="J39" s="11">
        <f t="shared" si="2"/>
        <v>0.087821526202388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1.65639169393303</v>
      </c>
      <c r="O39" s="11">
        <f t="shared" si="19"/>
        <v>1.08058684354033</v>
      </c>
      <c r="P39" s="11">
        <f t="shared" si="5"/>
        <v>0.0948987857939333</v>
      </c>
      <c r="Q39" s="17">
        <f t="shared" si="6"/>
        <v>0.0123368421532113</v>
      </c>
      <c r="R39" s="11">
        <f t="shared" si="7"/>
        <v>0.129143083333333</v>
      </c>
      <c r="S39" s="18">
        <f t="shared" si="8"/>
        <v>0.0955284776759475</v>
      </c>
      <c r="T39" s="3">
        <v>0.01</v>
      </c>
      <c r="U39" s="19">
        <f t="shared" si="9"/>
        <v>0.000955284776759475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0.0228552847767595</v>
      </c>
      <c r="AR39" s="27">
        <f t="shared" si="15"/>
        <v>99.3408333333333</v>
      </c>
      <c r="AS39" s="1">
        <f t="shared" si="16"/>
        <v>0.13</v>
      </c>
      <c r="AT39" s="2">
        <f t="shared" si="20"/>
        <v>0.991666666666667</v>
      </c>
      <c r="AU39" s="1">
        <f t="shared" si="17"/>
        <v>1961.09352664171</v>
      </c>
    </row>
    <row r="40" s="1" customFormat="1" spans="1:48">
      <c r="A40" s="6"/>
      <c r="B40" s="6"/>
      <c r="C40" s="9">
        <v>11</v>
      </c>
      <c r="D40" s="12">
        <v>5.66776696436667</v>
      </c>
      <c r="E40" s="13">
        <f t="shared" si="18"/>
        <v>12.9822099587097</v>
      </c>
      <c r="F40" s="9" t="s">
        <v>109</v>
      </c>
      <c r="G40" s="6">
        <v>12</v>
      </c>
      <c r="H40" s="11">
        <f t="shared" si="0"/>
        <v>5.66776696436667</v>
      </c>
      <c r="I40" s="11">
        <f t="shared" si="1"/>
        <v>278.817766964367</v>
      </c>
      <c r="J40" s="11">
        <f t="shared" si="2"/>
        <v>0.0359668547938982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1.97909639107973</v>
      </c>
      <c r="P40" s="11">
        <f t="shared" si="5"/>
        <v>0.0711818725210928</v>
      </c>
      <c r="Q40" s="17">
        <f t="shared" si="6"/>
        <v>0.00925364342774206</v>
      </c>
      <c r="R40" s="11">
        <f t="shared" si="7"/>
        <v>0.129143083333333</v>
      </c>
      <c r="S40" s="18">
        <f t="shared" si="8"/>
        <v>0.0716541930771264</v>
      </c>
      <c r="T40" s="3">
        <v>0.01</v>
      </c>
      <c r="U40" s="19">
        <f t="shared" si="9"/>
        <v>0.000716541930771264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0.0226165419307713</v>
      </c>
      <c r="AR40" s="27">
        <f t="shared" si="15"/>
        <v>99.3408333333333</v>
      </c>
      <c r="AS40" s="1">
        <f t="shared" si="16"/>
        <v>0.13</v>
      </c>
      <c r="AT40" s="2">
        <f t="shared" si="20"/>
        <v>0.991666666666667</v>
      </c>
      <c r="AU40" s="1">
        <f t="shared" si="17"/>
        <v>1940.60824044324</v>
      </c>
      <c r="AV40" s="1">
        <f>SUM(AU29:AU40)</f>
        <v>29964.5313526828</v>
      </c>
    </row>
    <row r="41" s="1" customFormat="1" spans="1:46">
      <c r="A41" s="6"/>
      <c r="B41" s="6"/>
      <c r="C41" s="9">
        <v>12</v>
      </c>
      <c r="D41" s="12">
        <v>-2.70780264629032</v>
      </c>
      <c r="E41" s="13">
        <f t="shared" si="18"/>
        <v>5.66776696436667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v>1166.832</v>
      </c>
      <c r="C44" s="9" t="s">
        <v>106</v>
      </c>
      <c r="D44" s="10">
        <v>-1.4</v>
      </c>
      <c r="E44" s="9"/>
      <c r="F44" s="9"/>
      <c r="G44" s="6">
        <v>1</v>
      </c>
      <c r="H44" s="11">
        <f t="shared" ref="H44:H55" si="21">E45</f>
        <v>-1.4</v>
      </c>
      <c r="I44" s="11">
        <f t="shared" ref="I44:I55" si="22">H44+273.15</f>
        <v>271.75</v>
      </c>
      <c r="J44" s="11">
        <f t="shared" ref="J44:J55" si="23">EXP(($C$18*(I44-$C$16))/($C$19*I44*$C$16))</f>
        <v>0.014502809854759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0.0141019521903735</v>
      </c>
      <c r="Q44" s="17">
        <f t="shared" ref="Q44:Q55" si="27">P44*$B$46</f>
        <v>0.00183325378474855</v>
      </c>
      <c r="R44" s="11">
        <f t="shared" ref="R44:R55" si="28">L44*$B$46</f>
        <v>0.1264068</v>
      </c>
      <c r="S44" s="18">
        <f t="shared" ref="S44:S55" si="29">Q44/R44</f>
        <v>0.014502809854759</v>
      </c>
      <c r="T44" s="3">
        <v>0.01</v>
      </c>
      <c r="U44" s="19">
        <f t="shared" ref="U44:U55" si="30">S44*T44</f>
        <v>0.00014502809854759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0.0192450280985476</v>
      </c>
      <c r="AR44" s="27">
        <f t="shared" ref="AR44:AR55" si="36">$B$44/12</f>
        <v>97.236</v>
      </c>
      <c r="AS44" s="1">
        <f t="shared" ref="AS44:AS55" si="37">$B$46</f>
        <v>0.13</v>
      </c>
      <c r="AT44" s="2">
        <f>$E$3/12</f>
        <v>2.775</v>
      </c>
      <c r="AU44" s="1">
        <f t="shared" ref="AU44:AU55" si="38">AT44*10000*AS44*0.67*AR44*AQ44</f>
        <v>4523.00197038294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-4.18609269745161</v>
      </c>
      <c r="E45" s="13">
        <f t="shared" ref="E45:E56" si="39">D44</f>
        <v>-1.4</v>
      </c>
      <c r="F45" s="9" t="s">
        <v>107</v>
      </c>
      <c r="G45" s="6">
        <v>2</v>
      </c>
      <c r="H45" s="11">
        <f t="shared" si="21"/>
        <v>-4.18609269745161</v>
      </c>
      <c r="I45" s="11">
        <f t="shared" si="22"/>
        <v>268.963907302548</v>
      </c>
      <c r="J45" s="11">
        <f t="shared" si="23"/>
        <v>0.0100060895582196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1.93061804780963</v>
      </c>
      <c r="P45" s="11">
        <f t="shared" si="26"/>
        <v>0.0193179370890981</v>
      </c>
      <c r="Q45" s="17">
        <f t="shared" si="27"/>
        <v>0.00251133182158276</v>
      </c>
      <c r="R45" s="11">
        <f t="shared" si="28"/>
        <v>0.1264068</v>
      </c>
      <c r="S45" s="18">
        <f t="shared" si="29"/>
        <v>0.0198670627021866</v>
      </c>
      <c r="T45" s="3">
        <v>0.01</v>
      </c>
      <c r="U45" s="19">
        <f t="shared" si="30"/>
        <v>0.000198670627021866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0.0192986706270219</v>
      </c>
      <c r="AR45" s="27">
        <f t="shared" si="36"/>
        <v>97.236</v>
      </c>
      <c r="AS45" s="1">
        <f t="shared" si="37"/>
        <v>0.13</v>
      </c>
      <c r="AT45" s="2">
        <f t="shared" ref="AT45:AT55" si="41">$E$3/12</f>
        <v>2.775</v>
      </c>
      <c r="AU45" s="1">
        <f t="shared" si="38"/>
        <v>4535.60913628278</v>
      </c>
    </row>
    <row r="46" s="1" customFormat="1" spans="1:47">
      <c r="A46" s="6" t="s">
        <v>70</v>
      </c>
      <c r="B46" s="6">
        <v>0.13</v>
      </c>
      <c r="C46" s="9">
        <v>2</v>
      </c>
      <c r="D46" s="12">
        <v>-1.23089680735714</v>
      </c>
      <c r="E46" s="13">
        <f t="shared" si="39"/>
        <v>-4.18609269745161</v>
      </c>
      <c r="F46" s="9" t="s">
        <v>107</v>
      </c>
      <c r="G46" s="6">
        <v>3</v>
      </c>
      <c r="H46" s="11">
        <f t="shared" si="21"/>
        <v>-1.23089680735714</v>
      </c>
      <c r="I46" s="11">
        <f t="shared" si="22"/>
        <v>271.919103192643</v>
      </c>
      <c r="J46" s="11">
        <f t="shared" si="23"/>
        <v>0.0148295917278934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2.88366011072053</v>
      </c>
      <c r="P46" s="11">
        <f t="shared" si="26"/>
        <v>0.0427635021239974</v>
      </c>
      <c r="Q46" s="17">
        <f t="shared" si="27"/>
        <v>0.00555925527611966</v>
      </c>
      <c r="R46" s="11">
        <f t="shared" si="28"/>
        <v>0.1264068</v>
      </c>
      <c r="S46" s="18">
        <f t="shared" si="29"/>
        <v>0.043979084005921</v>
      </c>
      <c r="T46" s="3">
        <v>0.01</v>
      </c>
      <c r="U46" s="19">
        <f t="shared" si="30"/>
        <v>0.00043979084005921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0.0195397908400592</v>
      </c>
      <c r="AR46" s="27">
        <f t="shared" si="36"/>
        <v>97.236</v>
      </c>
      <c r="AS46" s="1">
        <f t="shared" si="37"/>
        <v>0.13</v>
      </c>
      <c r="AT46" s="2">
        <f t="shared" si="41"/>
        <v>2.775</v>
      </c>
      <c r="AU46" s="1">
        <f t="shared" si="38"/>
        <v>4592.27765311125</v>
      </c>
    </row>
    <row r="47" s="1" customFormat="1" spans="1:47">
      <c r="A47" s="6"/>
      <c r="B47" s="6"/>
      <c r="C47" s="9">
        <v>3</v>
      </c>
      <c r="D47" s="12">
        <v>8.05603706451613</v>
      </c>
      <c r="E47" s="13">
        <f t="shared" si="39"/>
        <v>-1.23089680735714</v>
      </c>
      <c r="F47" s="9" t="s">
        <v>107</v>
      </c>
      <c r="G47" s="6">
        <v>4</v>
      </c>
      <c r="H47" s="11">
        <f t="shared" si="21"/>
        <v>8.05603706451613</v>
      </c>
      <c r="I47" s="11">
        <f t="shared" si="22"/>
        <v>281.206037064516</v>
      </c>
      <c r="J47" s="11">
        <f t="shared" si="23"/>
        <v>0.0483848228475542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3.81325660859653</v>
      </c>
      <c r="P47" s="11">
        <f t="shared" si="26"/>
        <v>0.184503745479208</v>
      </c>
      <c r="Q47" s="17">
        <f t="shared" si="27"/>
        <v>0.0239854869122971</v>
      </c>
      <c r="R47" s="11">
        <f t="shared" si="28"/>
        <v>0.1264068</v>
      </c>
      <c r="S47" s="18">
        <f t="shared" si="29"/>
        <v>0.189748391006632</v>
      </c>
      <c r="T47" s="3">
        <v>0.01</v>
      </c>
      <c r="U47" s="19">
        <f t="shared" si="30"/>
        <v>0.00189748391006632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0.0209974839100663</v>
      </c>
      <c r="AR47" s="27">
        <f t="shared" si="36"/>
        <v>97.236</v>
      </c>
      <c r="AS47" s="1">
        <f t="shared" si="37"/>
        <v>0.13</v>
      </c>
      <c r="AT47" s="2">
        <f t="shared" si="41"/>
        <v>2.775</v>
      </c>
      <c r="AU47" s="1">
        <f t="shared" si="38"/>
        <v>4934.86736480688</v>
      </c>
    </row>
    <row r="48" s="1" customFormat="1" spans="1:47">
      <c r="A48" s="6"/>
      <c r="B48" s="6"/>
      <c r="C48" s="9">
        <v>4</v>
      </c>
      <c r="D48" s="12">
        <v>15.7805591114</v>
      </c>
      <c r="E48" s="13">
        <f t="shared" si="39"/>
        <v>8.05603706451613</v>
      </c>
      <c r="F48" s="9" t="s">
        <v>107</v>
      </c>
      <c r="G48" s="6">
        <v>5</v>
      </c>
      <c r="H48" s="11">
        <f t="shared" si="21"/>
        <v>15.7805591114</v>
      </c>
      <c r="I48" s="11">
        <f t="shared" si="22"/>
        <v>288.9305591114</v>
      </c>
      <c r="J48" s="11">
        <f t="shared" si="23"/>
        <v>0.1221053327074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3.44731521996146</v>
      </c>
      <c r="O48" s="11">
        <f t="shared" si="40"/>
        <v>1.15379764315587</v>
      </c>
      <c r="P48" s="11">
        <f t="shared" si="26"/>
        <v>0.140884845094561</v>
      </c>
      <c r="Q48" s="17">
        <f t="shared" si="27"/>
        <v>0.0183150298622929</v>
      </c>
      <c r="R48" s="11">
        <f t="shared" si="28"/>
        <v>0.1264068</v>
      </c>
      <c r="S48" s="18">
        <f t="shared" si="29"/>
        <v>0.144889593457732</v>
      </c>
      <c r="T48" s="3">
        <v>0.01</v>
      </c>
      <c r="U48" s="19">
        <f t="shared" si="30"/>
        <v>0.00144889593457732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0.0294988959345773</v>
      </c>
      <c r="AR48" s="27">
        <f t="shared" si="36"/>
        <v>97.236</v>
      </c>
      <c r="AS48" s="1">
        <f t="shared" si="37"/>
        <v>0.13</v>
      </c>
      <c r="AT48" s="2">
        <f t="shared" si="41"/>
        <v>2.775</v>
      </c>
      <c r="AU48" s="1">
        <f t="shared" si="38"/>
        <v>6932.88488605968</v>
      </c>
    </row>
    <row r="49" s="1" customFormat="1" spans="1:47">
      <c r="A49" s="6"/>
      <c r="B49" s="6"/>
      <c r="C49" s="9">
        <v>5</v>
      </c>
      <c r="D49" s="12">
        <v>22.4084240380645</v>
      </c>
      <c r="E49" s="13">
        <f t="shared" si="39"/>
        <v>15.7805591114</v>
      </c>
      <c r="F49" s="9" t="s">
        <v>109</v>
      </c>
      <c r="G49" s="6">
        <v>6</v>
      </c>
      <c r="H49" s="11">
        <f t="shared" si="21"/>
        <v>22.4084240380645</v>
      </c>
      <c r="I49" s="11">
        <f t="shared" si="22"/>
        <v>295.558424038064</v>
      </c>
      <c r="J49" s="11">
        <f t="shared" si="23"/>
        <v>0.259976066092504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1.98527279806131</v>
      </c>
      <c r="P49" s="11">
        <f t="shared" si="26"/>
        <v>0.516123412160437</v>
      </c>
      <c r="Q49" s="17">
        <f t="shared" si="27"/>
        <v>0.0670960435808568</v>
      </c>
      <c r="R49" s="11">
        <f t="shared" si="28"/>
        <v>0.1264068</v>
      </c>
      <c r="S49" s="18">
        <f t="shared" si="29"/>
        <v>0.530794574191078</v>
      </c>
      <c r="T49" s="3">
        <v>0.01</v>
      </c>
      <c r="U49" s="19">
        <f t="shared" si="30"/>
        <v>0.00530794574191078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0.0333579457419108</v>
      </c>
      <c r="AR49" s="27">
        <f t="shared" si="36"/>
        <v>97.236</v>
      </c>
      <c r="AS49" s="1">
        <f t="shared" si="37"/>
        <v>0.13</v>
      </c>
      <c r="AT49" s="2">
        <f t="shared" si="41"/>
        <v>2.775</v>
      </c>
      <c r="AU49" s="1">
        <f t="shared" si="38"/>
        <v>7839.84588362208</v>
      </c>
    </row>
    <row r="50" s="1" customFormat="1" spans="1:47">
      <c r="A50" s="6"/>
      <c r="B50" s="6"/>
      <c r="C50" s="9">
        <v>6</v>
      </c>
      <c r="D50" s="12">
        <v>26.9380357446667</v>
      </c>
      <c r="E50" s="13">
        <f t="shared" si="39"/>
        <v>22.4084240380645</v>
      </c>
      <c r="F50" s="9" t="s">
        <v>107</v>
      </c>
      <c r="G50" s="6">
        <v>7</v>
      </c>
      <c r="H50" s="11">
        <f t="shared" si="21"/>
        <v>26.9380357446667</v>
      </c>
      <c r="I50" s="11">
        <f t="shared" si="22"/>
        <v>300.088035744667</v>
      </c>
      <c r="J50" s="11">
        <f t="shared" si="23"/>
        <v>0.427455819243662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2.44150938590087</v>
      </c>
      <c r="P50" s="11">
        <f t="shared" si="26"/>
        <v>1.04363739474135</v>
      </c>
      <c r="Q50" s="17">
        <f t="shared" si="27"/>
        <v>0.135672861316375</v>
      </c>
      <c r="R50" s="11">
        <f t="shared" si="28"/>
        <v>0.1264068</v>
      </c>
      <c r="S50" s="18">
        <f t="shared" si="29"/>
        <v>1.07330350358031</v>
      </c>
      <c r="T50" s="3">
        <v>0.01</v>
      </c>
      <c r="U50" s="19">
        <f t="shared" si="30"/>
        <v>0.0107330350358031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0.0387830350358031</v>
      </c>
      <c r="AR50" s="27">
        <f t="shared" si="36"/>
        <v>97.236</v>
      </c>
      <c r="AS50" s="1">
        <f t="shared" si="37"/>
        <v>0.13</v>
      </c>
      <c r="AT50" s="2">
        <f t="shared" si="41"/>
        <v>2.775</v>
      </c>
      <c r="AU50" s="1">
        <f t="shared" si="38"/>
        <v>9114.8603673697</v>
      </c>
    </row>
    <row r="51" s="1" customFormat="1" spans="1:47">
      <c r="A51" s="6"/>
      <c r="B51" s="6"/>
      <c r="C51" s="9">
        <v>7</v>
      </c>
      <c r="D51" s="12">
        <v>28.3176190206452</v>
      </c>
      <c r="E51" s="13">
        <f t="shared" si="39"/>
        <v>26.9380357446667</v>
      </c>
      <c r="F51" s="9" t="s">
        <v>107</v>
      </c>
      <c r="G51" s="6">
        <v>8</v>
      </c>
      <c r="H51" s="11">
        <f t="shared" si="21"/>
        <v>28.3176190206452</v>
      </c>
      <c r="I51" s="11">
        <f t="shared" si="22"/>
        <v>301.467619020645</v>
      </c>
      <c r="J51" s="11">
        <f t="shared" si="23"/>
        <v>0.495879580382619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2.37023199115952</v>
      </c>
      <c r="P51" s="11">
        <f t="shared" si="26"/>
        <v>1.17534964518564</v>
      </c>
      <c r="Q51" s="17">
        <f t="shared" si="27"/>
        <v>0.152795453874134</v>
      </c>
      <c r="R51" s="11">
        <f t="shared" si="28"/>
        <v>0.1264068</v>
      </c>
      <c r="S51" s="18">
        <f t="shared" si="29"/>
        <v>1.20875976509281</v>
      </c>
      <c r="T51" s="3">
        <v>0.01</v>
      </c>
      <c r="U51" s="19">
        <f t="shared" si="30"/>
        <v>0.0120875976509281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0.0401375976509281</v>
      </c>
      <c r="AR51" s="27">
        <f t="shared" si="36"/>
        <v>97.236</v>
      </c>
      <c r="AS51" s="1">
        <f t="shared" si="37"/>
        <v>0.13</v>
      </c>
      <c r="AT51" s="2">
        <f t="shared" si="41"/>
        <v>2.775</v>
      </c>
      <c r="AU51" s="1">
        <f t="shared" si="38"/>
        <v>9433.21216949983</v>
      </c>
    </row>
    <row r="52" s="1" customFormat="1" spans="1:47">
      <c r="A52" s="6"/>
      <c r="B52" s="6"/>
      <c r="C52" s="9">
        <v>8</v>
      </c>
      <c r="D52" s="12">
        <v>27.2302424832258</v>
      </c>
      <c r="E52" s="13">
        <f t="shared" si="39"/>
        <v>28.3176190206452</v>
      </c>
      <c r="F52" s="9" t="s">
        <v>107</v>
      </c>
      <c r="G52" s="6">
        <v>9</v>
      </c>
      <c r="H52" s="11">
        <f t="shared" si="21"/>
        <v>27.2302424832258</v>
      </c>
      <c r="I52" s="11">
        <f t="shared" si="22"/>
        <v>300.380242483226</v>
      </c>
      <c r="J52" s="11">
        <f t="shared" si="23"/>
        <v>0.441163031823074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2.16724234597388</v>
      </c>
      <c r="P52" s="11">
        <f t="shared" si="26"/>
        <v>0.956107204045189</v>
      </c>
      <c r="Q52" s="17">
        <f t="shared" si="27"/>
        <v>0.124293936525875</v>
      </c>
      <c r="R52" s="11">
        <f t="shared" si="28"/>
        <v>0.1264068</v>
      </c>
      <c r="S52" s="18">
        <f t="shared" si="29"/>
        <v>0.983285207171406</v>
      </c>
      <c r="T52" s="3">
        <v>0.01</v>
      </c>
      <c r="U52" s="19">
        <f t="shared" si="30"/>
        <v>0.00983285207171406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0.0378828520717141</v>
      </c>
      <c r="AR52" s="27">
        <f t="shared" si="36"/>
        <v>97.236</v>
      </c>
      <c r="AS52" s="1">
        <f t="shared" si="37"/>
        <v>0.13</v>
      </c>
      <c r="AT52" s="2">
        <f t="shared" si="41"/>
        <v>2.775</v>
      </c>
      <c r="AU52" s="1">
        <f t="shared" si="38"/>
        <v>8903.29770820232</v>
      </c>
    </row>
    <row r="53" s="1" customFormat="1" spans="1:47">
      <c r="A53" s="6"/>
      <c r="B53" s="6"/>
      <c r="C53" s="9">
        <v>9</v>
      </c>
      <c r="D53" s="12">
        <v>20.8531015963333</v>
      </c>
      <c r="E53" s="13">
        <f t="shared" si="39"/>
        <v>27.2302424832258</v>
      </c>
      <c r="F53" s="9" t="s">
        <v>107</v>
      </c>
      <c r="G53" s="6">
        <v>10</v>
      </c>
      <c r="H53" s="11">
        <f t="shared" si="21"/>
        <v>20.8531015963333</v>
      </c>
      <c r="I53" s="11">
        <f t="shared" si="22"/>
        <v>294.003101596333</v>
      </c>
      <c r="J53" s="11">
        <f t="shared" si="23"/>
        <v>0.218396501025376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2.18349514192869</v>
      </c>
      <c r="P53" s="11">
        <f t="shared" si="26"/>
        <v>0.476867699003134</v>
      </c>
      <c r="Q53" s="17">
        <f t="shared" si="27"/>
        <v>0.0619928008704074</v>
      </c>
      <c r="R53" s="11">
        <f t="shared" si="28"/>
        <v>0.1264068</v>
      </c>
      <c r="S53" s="18">
        <f t="shared" si="29"/>
        <v>0.490422990459432</v>
      </c>
      <c r="T53" s="3">
        <v>0.01</v>
      </c>
      <c r="U53" s="19">
        <f t="shared" si="30"/>
        <v>0.00490422990459432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0.0240042299045943</v>
      </c>
      <c r="AR53" s="27">
        <f t="shared" si="36"/>
        <v>97.236</v>
      </c>
      <c r="AS53" s="1">
        <f t="shared" si="37"/>
        <v>0.13</v>
      </c>
      <c r="AT53" s="2">
        <f t="shared" si="41"/>
        <v>2.775</v>
      </c>
      <c r="AU53" s="1">
        <f t="shared" si="38"/>
        <v>5641.51834957305</v>
      </c>
    </row>
    <row r="54" s="1" customFormat="1" spans="1:47">
      <c r="A54" s="6"/>
      <c r="B54" s="6"/>
      <c r="C54" s="9">
        <v>10</v>
      </c>
      <c r="D54" s="12">
        <v>12.9822099587097</v>
      </c>
      <c r="E54" s="13">
        <f t="shared" si="39"/>
        <v>20.8531015963333</v>
      </c>
      <c r="F54" s="9" t="s">
        <v>107</v>
      </c>
      <c r="G54" s="6">
        <v>11</v>
      </c>
      <c r="H54" s="11">
        <f t="shared" si="21"/>
        <v>12.9822099587097</v>
      </c>
      <c r="I54" s="11">
        <f t="shared" si="22"/>
        <v>286.13220995871</v>
      </c>
      <c r="J54" s="11">
        <f t="shared" si="23"/>
        <v>0.087821526202388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1.62129607077928</v>
      </c>
      <c r="O54" s="11">
        <f t="shared" si="40"/>
        <v>1.05769137214628</v>
      </c>
      <c r="P54" s="11">
        <f t="shared" si="26"/>
        <v>0.0928880705529841</v>
      </c>
      <c r="Q54" s="17">
        <f t="shared" si="27"/>
        <v>0.0120754491718879</v>
      </c>
      <c r="R54" s="11">
        <f t="shared" si="28"/>
        <v>0.1264068</v>
      </c>
      <c r="S54" s="18">
        <f t="shared" si="29"/>
        <v>0.0955284776759473</v>
      </c>
      <c r="T54" s="3">
        <v>0.01</v>
      </c>
      <c r="U54" s="19">
        <f t="shared" si="30"/>
        <v>0.000955284776759473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0.0200552847767595</v>
      </c>
      <c r="AR54" s="27">
        <f t="shared" si="36"/>
        <v>97.236</v>
      </c>
      <c r="AS54" s="1">
        <f t="shared" si="37"/>
        <v>0.13</v>
      </c>
      <c r="AT54" s="2">
        <f t="shared" si="41"/>
        <v>2.775</v>
      </c>
      <c r="AU54" s="1">
        <f t="shared" si="38"/>
        <v>4713.42998811833</v>
      </c>
    </row>
    <row r="55" s="1" customFormat="1" spans="1:48">
      <c r="A55" s="6"/>
      <c r="B55" s="6"/>
      <c r="C55" s="9">
        <v>11</v>
      </c>
      <c r="D55" s="12">
        <v>5.66776696436667</v>
      </c>
      <c r="E55" s="13">
        <f t="shared" si="39"/>
        <v>12.9822099587097</v>
      </c>
      <c r="F55" s="9" t="s">
        <v>109</v>
      </c>
      <c r="G55" s="6">
        <v>12</v>
      </c>
      <c r="H55" s="11">
        <f t="shared" si="21"/>
        <v>5.66776696436667</v>
      </c>
      <c r="I55" s="11">
        <f t="shared" si="22"/>
        <v>278.817766964367</v>
      </c>
      <c r="J55" s="11">
        <f t="shared" si="23"/>
        <v>0.0359668547938982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1.93716330159329</v>
      </c>
      <c r="P55" s="11">
        <f t="shared" si="26"/>
        <v>0.0696736711804744</v>
      </c>
      <c r="Q55" s="17">
        <f t="shared" si="27"/>
        <v>0.00905757725346167</v>
      </c>
      <c r="R55" s="11">
        <f t="shared" si="28"/>
        <v>0.1264068</v>
      </c>
      <c r="S55" s="18">
        <f t="shared" si="29"/>
        <v>0.0716541930771262</v>
      </c>
      <c r="T55" s="3">
        <v>0.01</v>
      </c>
      <c r="U55" s="19">
        <f t="shared" si="30"/>
        <v>0.000716541930771262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0.0198165419307713</v>
      </c>
      <c r="AR55" s="27">
        <f t="shared" si="36"/>
        <v>97.236</v>
      </c>
      <c r="AS55" s="1">
        <f t="shared" si="37"/>
        <v>0.13</v>
      </c>
      <c r="AT55" s="2">
        <f t="shared" si="41"/>
        <v>2.775</v>
      </c>
      <c r="AU55" s="1">
        <f t="shared" si="38"/>
        <v>4657.32020447499</v>
      </c>
      <c r="AV55" s="1">
        <f>SUM(AU44:AU55)</f>
        <v>75822.1256815038</v>
      </c>
    </row>
    <row r="56" s="1" customFormat="1" spans="1:46">
      <c r="A56" s="6"/>
      <c r="B56" s="6"/>
      <c r="C56" s="9">
        <v>12</v>
      </c>
      <c r="D56" s="12">
        <v>-2.70780264629032</v>
      </c>
      <c r="E56" s="13">
        <f t="shared" si="39"/>
        <v>5.66776696436667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v>1655.64</v>
      </c>
      <c r="C60" s="9" t="s">
        <v>106</v>
      </c>
      <c r="D60" s="10">
        <v>-1.4</v>
      </c>
      <c r="E60" s="9"/>
      <c r="F60" s="9"/>
      <c r="G60" s="6">
        <v>1</v>
      </c>
      <c r="H60" s="11">
        <f t="shared" ref="H60:H71" si="42">E61</f>
        <v>-1.4</v>
      </c>
      <c r="I60" s="11">
        <f t="shared" ref="I60:I71" si="43">H60+273.15</f>
        <v>271.75</v>
      </c>
      <c r="J60" s="11">
        <f t="shared" ref="J60:J71" si="44">EXP(($C$18*(I60-$C$16))/($C$19*I60*$C$16))</f>
        <v>0.014502809854759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0.020009526756611</v>
      </c>
      <c r="Q60" s="17">
        <f t="shared" ref="Q60:Q71" si="48">P60*$B$62</f>
        <v>0.00200095267566111</v>
      </c>
      <c r="R60" s="11">
        <f t="shared" ref="R60:R71" si="49">L60*$B$62</f>
        <v>0.13797</v>
      </c>
      <c r="S60" s="18">
        <f t="shared" ref="S60:S71" si="50">Q60/R60</f>
        <v>0.014502809854759</v>
      </c>
      <c r="T60" s="3">
        <v>0.01</v>
      </c>
      <c r="U60" s="19">
        <f t="shared" ref="U60:U71" si="51">S60*T60</f>
        <v>0.00014502809854759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0.0124450280985476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0.00833333333333333</v>
      </c>
      <c r="AU60" s="1">
        <f t="shared" ref="AU60:AU71" si="59">AT60*10000*AS60*0.67*AR60*AQ60</f>
        <v>9.58680960772441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-4.18609269745161</v>
      </c>
      <c r="E61" s="13">
        <f t="shared" ref="E61:E72" si="60">D60</f>
        <v>-1.4</v>
      </c>
      <c r="F61" s="9" t="s">
        <v>107</v>
      </c>
      <c r="G61" s="6">
        <v>2</v>
      </c>
      <c r="H61" s="11">
        <f t="shared" si="42"/>
        <v>-4.18609269745161</v>
      </c>
      <c r="I61" s="11">
        <f t="shared" si="43"/>
        <v>268.963907302548</v>
      </c>
      <c r="J61" s="11">
        <f t="shared" si="44"/>
        <v>0.0100060895582196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2.73939047324339</v>
      </c>
      <c r="P61" s="11">
        <f t="shared" si="47"/>
        <v>0.0274105864102068</v>
      </c>
      <c r="Q61" s="17">
        <f t="shared" si="48"/>
        <v>0.00274105864102068</v>
      </c>
      <c r="R61" s="11">
        <f t="shared" si="49"/>
        <v>0.13797</v>
      </c>
      <c r="S61" s="18">
        <f t="shared" si="50"/>
        <v>0.0198670627021866</v>
      </c>
      <c r="T61" s="3">
        <v>0.01</v>
      </c>
      <c r="U61" s="19">
        <f t="shared" si="51"/>
        <v>0.000198670627021866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0.0124986706270219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0.00833333333333333</v>
      </c>
      <c r="AU61" s="1">
        <f t="shared" si="59"/>
        <v>9.62813219079032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-1.23089680735714</v>
      </c>
      <c r="E62" s="13">
        <f t="shared" si="60"/>
        <v>-4.18609269745161</v>
      </c>
      <c r="F62" s="9" t="s">
        <v>107</v>
      </c>
      <c r="G62" s="6">
        <v>3</v>
      </c>
      <c r="H62" s="11">
        <f t="shared" si="42"/>
        <v>-1.23089680735714</v>
      </c>
      <c r="I62" s="11">
        <f t="shared" si="43"/>
        <v>271.919103192643</v>
      </c>
      <c r="J62" s="11">
        <f t="shared" si="44"/>
        <v>0.0148295917278934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4.09167988683318</v>
      </c>
      <c r="P62" s="11">
        <f t="shared" si="47"/>
        <v>0.0606779422029692</v>
      </c>
      <c r="Q62" s="17">
        <f t="shared" si="48"/>
        <v>0.00606779422029692</v>
      </c>
      <c r="R62" s="11">
        <f t="shared" si="49"/>
        <v>0.13797</v>
      </c>
      <c r="S62" s="18">
        <f t="shared" si="50"/>
        <v>0.043979084005921</v>
      </c>
      <c r="T62" s="3">
        <v>0.01</v>
      </c>
      <c r="U62" s="19">
        <f t="shared" si="51"/>
        <v>0.00043979084005921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0.0127397908400592</v>
      </c>
      <c r="AR62" s="27">
        <f t="shared" si="57"/>
        <v>137.97</v>
      </c>
      <c r="AS62" s="1">
        <f t="shared" si="58"/>
        <v>0.1</v>
      </c>
      <c r="AT62" s="2">
        <f t="shared" si="62"/>
        <v>0.00833333333333333</v>
      </c>
      <c r="AU62" s="1">
        <f t="shared" si="59"/>
        <v>9.81387492729991</v>
      </c>
    </row>
    <row r="63" s="1" customFormat="1" spans="1:47">
      <c r="A63" s="6"/>
      <c r="B63" s="6"/>
      <c r="C63" s="9">
        <v>3</v>
      </c>
      <c r="D63" s="12">
        <v>8.05603706451613</v>
      </c>
      <c r="E63" s="13">
        <f t="shared" si="60"/>
        <v>-1.23089680735714</v>
      </c>
      <c r="F63" s="9" t="s">
        <v>107</v>
      </c>
      <c r="G63" s="6">
        <v>4</v>
      </c>
      <c r="H63" s="11">
        <f t="shared" si="42"/>
        <v>8.05603706451613</v>
      </c>
      <c r="I63" s="11">
        <f t="shared" si="43"/>
        <v>281.206037064516</v>
      </c>
      <c r="J63" s="11">
        <f t="shared" si="44"/>
        <v>0.0483848228475542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5.41070194463021</v>
      </c>
      <c r="P63" s="11">
        <f t="shared" si="47"/>
        <v>0.26179585507185</v>
      </c>
      <c r="Q63" s="17">
        <f t="shared" si="48"/>
        <v>0.026179585507185</v>
      </c>
      <c r="R63" s="11">
        <f t="shared" si="49"/>
        <v>0.13797</v>
      </c>
      <c r="S63" s="18">
        <f t="shared" si="50"/>
        <v>0.189748391006632</v>
      </c>
      <c r="T63" s="3">
        <v>0.01</v>
      </c>
      <c r="U63" s="19">
        <f t="shared" si="51"/>
        <v>0.00189748391006632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0.0141974839100663</v>
      </c>
      <c r="AR63" s="27">
        <f t="shared" si="57"/>
        <v>137.97</v>
      </c>
      <c r="AS63" s="1">
        <f t="shared" si="58"/>
        <v>0.1</v>
      </c>
      <c r="AT63" s="2">
        <f t="shared" si="62"/>
        <v>0.00833333333333333</v>
      </c>
      <c r="AU63" s="1">
        <f t="shared" si="59"/>
        <v>10.9367832741512</v>
      </c>
    </row>
    <row r="64" s="1" customFormat="1" spans="1:47">
      <c r="A64" s="6"/>
      <c r="B64" s="6"/>
      <c r="C64" s="9">
        <v>4</v>
      </c>
      <c r="D64" s="12">
        <v>15.7805591114</v>
      </c>
      <c r="E64" s="13">
        <f t="shared" si="60"/>
        <v>8.05603706451613</v>
      </c>
      <c r="F64" s="9" t="s">
        <v>107</v>
      </c>
      <c r="G64" s="6">
        <v>5</v>
      </c>
      <c r="H64" s="11">
        <f t="shared" si="42"/>
        <v>15.7805591114</v>
      </c>
      <c r="I64" s="11">
        <f t="shared" si="43"/>
        <v>288.9305591114</v>
      </c>
      <c r="J64" s="11">
        <f t="shared" si="44"/>
        <v>0.1221053327074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4.89146078508044</v>
      </c>
      <c r="O64" s="11">
        <f t="shared" si="61"/>
        <v>1.63714530447792</v>
      </c>
      <c r="P64" s="11">
        <f t="shared" si="47"/>
        <v>0.199904172093633</v>
      </c>
      <c r="Q64" s="17">
        <f t="shared" si="48"/>
        <v>0.0199904172093633</v>
      </c>
      <c r="R64" s="11">
        <f t="shared" si="49"/>
        <v>0.13797</v>
      </c>
      <c r="S64" s="18">
        <f t="shared" si="50"/>
        <v>0.144889593457732</v>
      </c>
      <c r="T64" s="3">
        <v>0.01</v>
      </c>
      <c r="U64" s="19">
        <f t="shared" si="51"/>
        <v>0.00144889593457732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0.0194988959345773</v>
      </c>
      <c r="AR64" s="27">
        <f t="shared" si="57"/>
        <v>137.97</v>
      </c>
      <c r="AS64" s="1">
        <f t="shared" si="58"/>
        <v>0.1</v>
      </c>
      <c r="AT64" s="2">
        <f t="shared" si="62"/>
        <v>0.00833333333333333</v>
      </c>
      <c r="AU64" s="1">
        <f t="shared" si="59"/>
        <v>15.0206332525228</v>
      </c>
    </row>
    <row r="65" s="1" customFormat="1" spans="1:47">
      <c r="A65" s="6"/>
      <c r="B65" s="6"/>
      <c r="C65" s="9">
        <v>5</v>
      </c>
      <c r="D65" s="12">
        <v>22.4084240380645</v>
      </c>
      <c r="E65" s="13">
        <f t="shared" si="60"/>
        <v>15.7805591114</v>
      </c>
      <c r="F65" s="9" t="s">
        <v>109</v>
      </c>
      <c r="G65" s="6">
        <v>6</v>
      </c>
      <c r="H65" s="11">
        <f t="shared" si="42"/>
        <v>22.4084240380645</v>
      </c>
      <c r="I65" s="11">
        <f t="shared" si="43"/>
        <v>295.558424038064</v>
      </c>
      <c r="J65" s="11">
        <f t="shared" si="44"/>
        <v>0.259976066092504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2.81694113238428</v>
      </c>
      <c r="P65" s="11">
        <f t="shared" si="47"/>
        <v>0.732337274011431</v>
      </c>
      <c r="Q65" s="17">
        <f t="shared" si="48"/>
        <v>0.0732337274011431</v>
      </c>
      <c r="R65" s="11">
        <f t="shared" si="49"/>
        <v>0.13797</v>
      </c>
      <c r="S65" s="18">
        <f t="shared" si="50"/>
        <v>0.530794574191078</v>
      </c>
      <c r="T65" s="3">
        <v>0.01</v>
      </c>
      <c r="U65" s="19">
        <f t="shared" si="51"/>
        <v>0.00530794574191078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0.0233579457419108</v>
      </c>
      <c r="AR65" s="27">
        <f t="shared" si="57"/>
        <v>137.97</v>
      </c>
      <c r="AS65" s="1">
        <f t="shared" si="58"/>
        <v>0.1</v>
      </c>
      <c r="AT65" s="2">
        <f t="shared" si="62"/>
        <v>0.00833333333333333</v>
      </c>
      <c r="AU65" s="1">
        <f t="shared" si="59"/>
        <v>17.9933847382305</v>
      </c>
    </row>
    <row r="66" s="1" customFormat="1" spans="1:47">
      <c r="A66" s="6"/>
      <c r="B66" s="6"/>
      <c r="C66" s="9">
        <v>6</v>
      </c>
      <c r="D66" s="12">
        <v>26.9380357446667</v>
      </c>
      <c r="E66" s="13">
        <f t="shared" si="60"/>
        <v>22.4084240380645</v>
      </c>
      <c r="F66" s="9" t="s">
        <v>107</v>
      </c>
      <c r="G66" s="6">
        <v>7</v>
      </c>
      <c r="H66" s="11">
        <f t="shared" si="42"/>
        <v>26.9380357446667</v>
      </c>
      <c r="I66" s="11">
        <f t="shared" si="43"/>
        <v>300.088035744667</v>
      </c>
      <c r="J66" s="11">
        <f t="shared" si="44"/>
        <v>0.427455819243662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3.46430385837285</v>
      </c>
      <c r="P66" s="11">
        <f t="shared" si="47"/>
        <v>1.48083684388975</v>
      </c>
      <c r="Q66" s="17">
        <f t="shared" si="48"/>
        <v>0.148083684388975</v>
      </c>
      <c r="R66" s="11">
        <f t="shared" si="49"/>
        <v>0.13797</v>
      </c>
      <c r="S66" s="18">
        <f t="shared" si="50"/>
        <v>1.07330350358031</v>
      </c>
      <c r="T66" s="3">
        <v>0.01</v>
      </c>
      <c r="U66" s="19">
        <f t="shared" si="51"/>
        <v>0.0107330350358031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0.0287830350358031</v>
      </c>
      <c r="AR66" s="27">
        <f t="shared" si="57"/>
        <v>137.97</v>
      </c>
      <c r="AS66" s="1">
        <f t="shared" si="58"/>
        <v>0.1</v>
      </c>
      <c r="AT66" s="2">
        <f t="shared" si="62"/>
        <v>0.00833333333333333</v>
      </c>
      <c r="AU66" s="1">
        <f t="shared" si="59"/>
        <v>22.1725073367178</v>
      </c>
    </row>
    <row r="67" s="1" customFormat="1" spans="1:47">
      <c r="A67" s="6"/>
      <c r="B67" s="6"/>
      <c r="C67" s="9">
        <v>7</v>
      </c>
      <c r="D67" s="12">
        <v>28.3176190206452</v>
      </c>
      <c r="E67" s="13">
        <f t="shared" si="60"/>
        <v>26.9380357446667</v>
      </c>
      <c r="F67" s="9" t="s">
        <v>107</v>
      </c>
      <c r="G67" s="6">
        <v>8</v>
      </c>
      <c r="H67" s="11">
        <f t="shared" si="42"/>
        <v>28.3176190206452</v>
      </c>
      <c r="I67" s="11">
        <f t="shared" si="43"/>
        <v>301.467619020645</v>
      </c>
      <c r="J67" s="11">
        <f t="shared" si="44"/>
        <v>0.495879580382619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3.3631670144831</v>
      </c>
      <c r="P67" s="11">
        <f t="shared" si="47"/>
        <v>1.66772584789855</v>
      </c>
      <c r="Q67" s="17">
        <f t="shared" si="48"/>
        <v>0.166772584789855</v>
      </c>
      <c r="R67" s="11">
        <f t="shared" si="49"/>
        <v>0.13797</v>
      </c>
      <c r="S67" s="18">
        <f t="shared" si="50"/>
        <v>1.20875976509281</v>
      </c>
      <c r="T67" s="3">
        <v>0.01</v>
      </c>
      <c r="U67" s="19">
        <f t="shared" si="51"/>
        <v>0.0120875976509281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0.0301375976509281</v>
      </c>
      <c r="AR67" s="27">
        <f t="shared" si="57"/>
        <v>137.97</v>
      </c>
      <c r="AS67" s="1">
        <f t="shared" si="58"/>
        <v>0.1</v>
      </c>
      <c r="AT67" s="2">
        <f t="shared" si="62"/>
        <v>0.00833333333333333</v>
      </c>
      <c r="AU67" s="1">
        <f t="shared" si="59"/>
        <v>23.2159709424336</v>
      </c>
    </row>
    <row r="68" s="1" customFormat="1" spans="1:47">
      <c r="A68" s="6"/>
      <c r="B68" s="6"/>
      <c r="C68" s="9">
        <v>8</v>
      </c>
      <c r="D68" s="12">
        <v>27.2302424832258</v>
      </c>
      <c r="E68" s="13">
        <f t="shared" si="60"/>
        <v>28.3176190206452</v>
      </c>
      <c r="F68" s="9" t="s">
        <v>107</v>
      </c>
      <c r="G68" s="6">
        <v>9</v>
      </c>
      <c r="H68" s="11">
        <f t="shared" si="42"/>
        <v>27.2302424832258</v>
      </c>
      <c r="I68" s="11">
        <f t="shared" si="43"/>
        <v>300.380242483226</v>
      </c>
      <c r="J68" s="11">
        <f t="shared" si="44"/>
        <v>0.441163031823074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3.07514116658456</v>
      </c>
      <c r="P68" s="11">
        <f t="shared" si="47"/>
        <v>1.35663860033439</v>
      </c>
      <c r="Q68" s="17">
        <f t="shared" si="48"/>
        <v>0.135663860033439</v>
      </c>
      <c r="R68" s="11">
        <f t="shared" si="49"/>
        <v>0.13797</v>
      </c>
      <c r="S68" s="18">
        <f t="shared" si="50"/>
        <v>0.983285207171406</v>
      </c>
      <c r="T68" s="3">
        <v>0.01</v>
      </c>
      <c r="U68" s="19">
        <f t="shared" si="51"/>
        <v>0.00983285207171406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0.0278828520717141</v>
      </c>
      <c r="AR68" s="27">
        <f t="shared" si="57"/>
        <v>137.97</v>
      </c>
      <c r="AS68" s="1">
        <f t="shared" si="58"/>
        <v>0.1</v>
      </c>
      <c r="AT68" s="2">
        <f t="shared" si="62"/>
        <v>0.00833333333333333</v>
      </c>
      <c r="AU68" s="1">
        <f t="shared" si="59"/>
        <v>21.4790671435337</v>
      </c>
    </row>
    <row r="69" s="1" customFormat="1" spans="1:47">
      <c r="A69" s="6"/>
      <c r="B69" s="6"/>
      <c r="C69" s="9">
        <v>9</v>
      </c>
      <c r="D69" s="12">
        <v>20.8531015963333</v>
      </c>
      <c r="E69" s="13">
        <f t="shared" si="60"/>
        <v>27.2302424832258</v>
      </c>
      <c r="F69" s="9" t="s">
        <v>107</v>
      </c>
      <c r="G69" s="6">
        <v>10</v>
      </c>
      <c r="H69" s="11">
        <f t="shared" si="42"/>
        <v>20.8531015963333</v>
      </c>
      <c r="I69" s="11">
        <f t="shared" si="43"/>
        <v>294.003101596333</v>
      </c>
      <c r="J69" s="11">
        <f t="shared" si="44"/>
        <v>0.218396501025376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3.09820256625017</v>
      </c>
      <c r="P69" s="11">
        <f t="shared" si="47"/>
        <v>0.676636599936878</v>
      </c>
      <c r="Q69" s="17">
        <f t="shared" si="48"/>
        <v>0.0676636599936878</v>
      </c>
      <c r="R69" s="11">
        <f t="shared" si="49"/>
        <v>0.13797</v>
      </c>
      <c r="S69" s="18">
        <f t="shared" si="50"/>
        <v>0.490422990459432</v>
      </c>
      <c r="T69" s="3">
        <v>0.01</v>
      </c>
      <c r="U69" s="19">
        <f t="shared" si="51"/>
        <v>0.00490422990459432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0.0172042299045943</v>
      </c>
      <c r="AR69" s="27">
        <f t="shared" si="57"/>
        <v>137.97</v>
      </c>
      <c r="AS69" s="1">
        <f t="shared" si="58"/>
        <v>0.1</v>
      </c>
      <c r="AT69" s="2">
        <f t="shared" si="62"/>
        <v>0.00833333333333333</v>
      </c>
      <c r="AU69" s="1">
        <f t="shared" si="59"/>
        <v>13.2529774329809</v>
      </c>
    </row>
    <row r="70" s="1" customFormat="1" spans="1:47">
      <c r="A70" s="6"/>
      <c r="B70" s="6"/>
      <c r="C70" s="9">
        <v>10</v>
      </c>
      <c r="D70" s="12">
        <v>12.9822099587097</v>
      </c>
      <c r="E70" s="13">
        <f t="shared" si="60"/>
        <v>20.8531015963333</v>
      </c>
      <c r="F70" s="9" t="s">
        <v>107</v>
      </c>
      <c r="G70" s="6">
        <v>11</v>
      </c>
      <c r="H70" s="11">
        <f t="shared" si="42"/>
        <v>12.9822099587097</v>
      </c>
      <c r="I70" s="11">
        <f t="shared" si="43"/>
        <v>286.13220995871</v>
      </c>
      <c r="J70" s="11">
        <f t="shared" si="44"/>
        <v>0.087821526202388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2.30048766799762</v>
      </c>
      <c r="O70" s="11">
        <f t="shared" si="61"/>
        <v>1.50077829831567</v>
      </c>
      <c r="P70" s="11">
        <f t="shared" si="47"/>
        <v>0.131800640649505</v>
      </c>
      <c r="Q70" s="17">
        <f t="shared" si="48"/>
        <v>0.0131800640649505</v>
      </c>
      <c r="R70" s="11">
        <f t="shared" si="49"/>
        <v>0.13797</v>
      </c>
      <c r="S70" s="18">
        <f t="shared" si="50"/>
        <v>0.0955284776759473</v>
      </c>
      <c r="T70" s="3">
        <v>0.01</v>
      </c>
      <c r="U70" s="19">
        <f t="shared" si="51"/>
        <v>0.000955284776759473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0.0132552847767595</v>
      </c>
      <c r="AR70" s="27">
        <f t="shared" si="57"/>
        <v>137.97</v>
      </c>
      <c r="AS70" s="1">
        <f t="shared" si="58"/>
        <v>0.1</v>
      </c>
      <c r="AT70" s="2">
        <f t="shared" si="62"/>
        <v>0.00833333333333333</v>
      </c>
      <c r="AU70" s="1">
        <f t="shared" si="59"/>
        <v>10.2109766602931</v>
      </c>
    </row>
    <row r="71" s="1" customFormat="1" spans="1:48">
      <c r="A71" s="6"/>
      <c r="B71" s="6"/>
      <c r="C71" s="9">
        <v>11</v>
      </c>
      <c r="D71" s="12">
        <v>5.66776696436667</v>
      </c>
      <c r="E71" s="13">
        <f t="shared" si="60"/>
        <v>12.9822099587097</v>
      </c>
      <c r="F71" s="9" t="s">
        <v>109</v>
      </c>
      <c r="G71" s="6">
        <v>12</v>
      </c>
      <c r="H71" s="11">
        <f t="shared" si="42"/>
        <v>5.66776696436667</v>
      </c>
      <c r="I71" s="11">
        <f t="shared" si="43"/>
        <v>278.817766964367</v>
      </c>
      <c r="J71" s="11">
        <f t="shared" si="44"/>
        <v>0.0359668547938982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2.74867765766616</v>
      </c>
      <c r="P71" s="11">
        <f t="shared" si="47"/>
        <v>0.098861290188511</v>
      </c>
      <c r="Q71" s="17">
        <f t="shared" si="48"/>
        <v>0.0098861290188511</v>
      </c>
      <c r="R71" s="11">
        <f t="shared" si="49"/>
        <v>0.13797</v>
      </c>
      <c r="S71" s="18">
        <f t="shared" si="50"/>
        <v>0.0716541930771262</v>
      </c>
      <c r="T71" s="3">
        <v>0.01</v>
      </c>
      <c r="U71" s="19">
        <f t="shared" si="51"/>
        <v>0.000716541930771262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0.0130165419307713</v>
      </c>
      <c r="AR71" s="27">
        <f t="shared" si="57"/>
        <v>137.97</v>
      </c>
      <c r="AS71" s="1">
        <f t="shared" si="58"/>
        <v>0.1</v>
      </c>
      <c r="AT71" s="2">
        <f t="shared" si="62"/>
        <v>0.00833333333333333</v>
      </c>
      <c r="AU71" s="1">
        <f t="shared" si="59"/>
        <v>10.0270652868859</v>
      </c>
      <c r="AV71" s="1">
        <f>SUM(AU60:AU71)</f>
        <v>173.338182793564</v>
      </c>
    </row>
    <row r="72" s="1" customFormat="1" spans="1:46">
      <c r="A72" s="6"/>
      <c r="B72" s="6"/>
      <c r="C72" s="9">
        <v>12</v>
      </c>
      <c r="D72" s="12">
        <v>-2.70780264629032</v>
      </c>
      <c r="E72" s="13">
        <f t="shared" si="60"/>
        <v>5.66776696436667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v>93.9145</v>
      </c>
      <c r="C76" s="9" t="s">
        <v>106</v>
      </c>
      <c r="D76" s="10">
        <v>-1.4</v>
      </c>
      <c r="E76" s="9"/>
      <c r="F76" s="9"/>
      <c r="G76" s="6">
        <v>1</v>
      </c>
      <c r="H76" s="11">
        <f t="shared" ref="H76:H87" si="63">E77</f>
        <v>-1.4</v>
      </c>
      <c r="I76" s="11">
        <f t="shared" ref="I76:I87" si="64">H76+273.15</f>
        <v>271.75</v>
      </c>
      <c r="J76" s="11">
        <f t="shared" ref="J76:J87" si="65">EXP(($C$18*(I76-$C$16))/($C$19*I76*$C$16))</f>
        <v>0.014502809854759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0.00113502011342064</v>
      </c>
      <c r="Q76" s="17">
        <f t="shared" ref="Q76:Q87" si="69">P76*$B$78</f>
        <v>0.000147552614744683</v>
      </c>
      <c r="R76" s="11">
        <f t="shared" ref="R76:R87" si="70">L76*$B$78</f>
        <v>0.0101740708333333</v>
      </c>
      <c r="S76" s="18">
        <f t="shared" ref="S76:S87" si="71">Q76/R76</f>
        <v>0.0145028098547591</v>
      </c>
      <c r="T76" s="3">
        <v>0.01</v>
      </c>
      <c r="U76" s="19">
        <f t="shared" ref="U76:U87" si="72">S76*T76</f>
        <v>0.000145028098547591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0.0117450280985476</v>
      </c>
      <c r="AR76" s="27">
        <f t="shared" ref="AR76:AR87" si="77">$B$76/12</f>
        <v>7.82620833333333</v>
      </c>
      <c r="AS76" s="1">
        <f t="shared" ref="AS76:AS87" si="78">$B$78</f>
        <v>0.13</v>
      </c>
      <c r="AT76" s="2">
        <f>$E$8/12</f>
        <v>5.93333333333333</v>
      </c>
      <c r="AU76" s="1">
        <f t="shared" ref="AU76:AU87" si="79">AT76*10000*AS76*0.67*AR76*AQ76</f>
        <v>475.031454143706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-4.18609269745161</v>
      </c>
      <c r="E77" s="13">
        <f t="shared" ref="E77:E88" si="80">D76</f>
        <v>-1.4</v>
      </c>
      <c r="F77" s="9" t="s">
        <v>107</v>
      </c>
      <c r="G77" s="6">
        <v>2</v>
      </c>
      <c r="H77" s="11">
        <f t="shared" si="63"/>
        <v>-4.18609269745161</v>
      </c>
      <c r="I77" s="11">
        <f t="shared" si="64"/>
        <v>268.963907302548</v>
      </c>
      <c r="J77" s="11">
        <f t="shared" si="65"/>
        <v>0.0100060895582196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0.155389146553246</v>
      </c>
      <c r="P77" s="11">
        <f t="shared" si="68"/>
        <v>0.00155483771678708</v>
      </c>
      <c r="Q77" s="17">
        <f t="shared" si="69"/>
        <v>0.000202128903182321</v>
      </c>
      <c r="R77" s="11">
        <f t="shared" si="70"/>
        <v>0.0101740708333333</v>
      </c>
      <c r="S77" s="18">
        <f t="shared" si="71"/>
        <v>0.0198670627021866</v>
      </c>
      <c r="T77" s="3">
        <v>0.01</v>
      </c>
      <c r="U77" s="19">
        <f t="shared" si="72"/>
        <v>0.000198670627021866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0.0117986706270219</v>
      </c>
      <c r="AR77" s="27">
        <f t="shared" si="77"/>
        <v>7.82620833333333</v>
      </c>
      <c r="AS77" s="1">
        <f t="shared" si="78"/>
        <v>0.13</v>
      </c>
      <c r="AT77" s="2">
        <f t="shared" ref="AT77:AT87" si="82">$E$8/12</f>
        <v>5.93333333333333</v>
      </c>
      <c r="AU77" s="1">
        <f t="shared" si="79"/>
        <v>477.201043530063</v>
      </c>
    </row>
    <row r="78" s="1" customFormat="1" spans="1:47">
      <c r="A78" s="6" t="s">
        <v>70</v>
      </c>
      <c r="B78" s="6">
        <v>0.13</v>
      </c>
      <c r="C78" s="9">
        <v>2</v>
      </c>
      <c r="D78" s="12">
        <v>-1.23089680735714</v>
      </c>
      <c r="E78" s="13">
        <f t="shared" si="80"/>
        <v>-4.18609269745161</v>
      </c>
      <c r="F78" s="9" t="s">
        <v>107</v>
      </c>
      <c r="G78" s="6">
        <v>3</v>
      </c>
      <c r="H78" s="11">
        <f t="shared" si="63"/>
        <v>-1.23089680735714</v>
      </c>
      <c r="I78" s="11">
        <f t="shared" si="64"/>
        <v>271.919103192643</v>
      </c>
      <c r="J78" s="11">
        <f t="shared" si="65"/>
        <v>0.0148295917278934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0.232096392169792</v>
      </c>
      <c r="P78" s="11">
        <f t="shared" si="68"/>
        <v>0.00344189473739506</v>
      </c>
      <c r="Q78" s="17">
        <f t="shared" si="69"/>
        <v>0.000447446315861357</v>
      </c>
      <c r="R78" s="11">
        <f t="shared" si="70"/>
        <v>0.0101740708333333</v>
      </c>
      <c r="S78" s="18">
        <f t="shared" si="71"/>
        <v>0.0439790840059212</v>
      </c>
      <c r="T78" s="3">
        <v>0.01</v>
      </c>
      <c r="U78" s="19">
        <f t="shared" si="72"/>
        <v>0.000439790840059212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0.0120397908400592</v>
      </c>
      <c r="AR78" s="27">
        <f t="shared" si="77"/>
        <v>7.82620833333333</v>
      </c>
      <c r="AS78" s="1">
        <f t="shared" si="78"/>
        <v>0.13</v>
      </c>
      <c r="AT78" s="2">
        <f t="shared" si="82"/>
        <v>5.93333333333333</v>
      </c>
      <c r="AU78" s="1">
        <f t="shared" si="79"/>
        <v>486.953228408764</v>
      </c>
    </row>
    <row r="79" s="1" customFormat="1" spans="1:47">
      <c r="A79" s="6"/>
      <c r="B79" s="6"/>
      <c r="C79" s="9">
        <v>3</v>
      </c>
      <c r="D79" s="12">
        <v>8.05603706451613</v>
      </c>
      <c r="E79" s="13">
        <f t="shared" si="80"/>
        <v>-1.23089680735714</v>
      </c>
      <c r="F79" s="9" t="s">
        <v>107</v>
      </c>
      <c r="G79" s="6">
        <v>4</v>
      </c>
      <c r="H79" s="11">
        <f t="shared" si="63"/>
        <v>8.05603706451613</v>
      </c>
      <c r="I79" s="11">
        <f t="shared" si="64"/>
        <v>281.206037064516</v>
      </c>
      <c r="J79" s="11">
        <f t="shared" si="65"/>
        <v>0.0483848228475542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0.30691658076573</v>
      </c>
      <c r="P79" s="11">
        <f t="shared" si="68"/>
        <v>0.0148501043893269</v>
      </c>
      <c r="Q79" s="17">
        <f t="shared" si="69"/>
        <v>0.0019305135706125</v>
      </c>
      <c r="R79" s="11">
        <f t="shared" si="70"/>
        <v>0.0101740708333333</v>
      </c>
      <c r="S79" s="18">
        <f t="shared" si="71"/>
        <v>0.189748391006632</v>
      </c>
      <c r="T79" s="3">
        <v>0.01</v>
      </c>
      <c r="U79" s="19">
        <f t="shared" si="72"/>
        <v>0.00189748391006632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0.0134974839100663</v>
      </c>
      <c r="AR79" s="27">
        <f t="shared" si="77"/>
        <v>7.82620833333333</v>
      </c>
      <c r="AS79" s="1">
        <f t="shared" si="78"/>
        <v>0.13</v>
      </c>
      <c r="AT79" s="2">
        <f t="shared" si="82"/>
        <v>5.93333333333333</v>
      </c>
      <c r="AU79" s="1">
        <f t="shared" si="79"/>
        <v>545.910095342638</v>
      </c>
    </row>
    <row r="80" s="1" customFormat="1" spans="1:47">
      <c r="A80" s="6"/>
      <c r="B80" s="6"/>
      <c r="C80" s="9">
        <v>4</v>
      </c>
      <c r="D80" s="12">
        <v>15.7805591114</v>
      </c>
      <c r="E80" s="13">
        <f t="shared" si="80"/>
        <v>8.05603706451613</v>
      </c>
      <c r="F80" s="9" t="s">
        <v>107</v>
      </c>
      <c r="G80" s="6">
        <v>5</v>
      </c>
      <c r="H80" s="11">
        <f t="shared" si="63"/>
        <v>15.7805591114</v>
      </c>
      <c r="I80" s="11">
        <f t="shared" si="64"/>
        <v>288.9305591114</v>
      </c>
      <c r="J80" s="11">
        <f t="shared" si="65"/>
        <v>0.1221053327074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0.277463152557583</v>
      </c>
      <c r="O80" s="11">
        <f t="shared" si="81"/>
        <v>0.0928654071521535</v>
      </c>
      <c r="P80" s="11">
        <f t="shared" si="68"/>
        <v>0.0113393614373218</v>
      </c>
      <c r="Q80" s="17">
        <f t="shared" si="69"/>
        <v>0.00147411698685184</v>
      </c>
      <c r="R80" s="11">
        <f t="shared" si="70"/>
        <v>0.0101740708333333</v>
      </c>
      <c r="S80" s="18">
        <f t="shared" si="71"/>
        <v>0.144889593457733</v>
      </c>
      <c r="T80" s="3">
        <v>0.01</v>
      </c>
      <c r="U80" s="19">
        <f t="shared" si="72"/>
        <v>0.00144889593457733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0.0205488959345773</v>
      </c>
      <c r="AR80" s="27">
        <f t="shared" si="77"/>
        <v>7.82620833333333</v>
      </c>
      <c r="AS80" s="1">
        <f t="shared" si="78"/>
        <v>0.13</v>
      </c>
      <c r="AT80" s="2">
        <f t="shared" si="82"/>
        <v>5.93333333333333</v>
      </c>
      <c r="AU80" s="1">
        <f t="shared" si="79"/>
        <v>831.106731712039</v>
      </c>
    </row>
    <row r="81" s="1" customFormat="1" spans="1:47">
      <c r="A81" s="6"/>
      <c r="B81" s="6"/>
      <c r="C81" s="9">
        <v>5</v>
      </c>
      <c r="D81" s="12">
        <v>22.4084240380645</v>
      </c>
      <c r="E81" s="13">
        <f t="shared" si="80"/>
        <v>15.7805591114</v>
      </c>
      <c r="F81" s="9" t="s">
        <v>109</v>
      </c>
      <c r="G81" s="6">
        <v>6</v>
      </c>
      <c r="H81" s="11">
        <f t="shared" si="63"/>
        <v>22.4084240380645</v>
      </c>
      <c r="I81" s="11">
        <f t="shared" si="64"/>
        <v>295.558424038064</v>
      </c>
      <c r="J81" s="11">
        <f t="shared" si="65"/>
        <v>0.259976066092504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0.159788129048165</v>
      </c>
      <c r="P81" s="11">
        <f t="shared" si="68"/>
        <v>0.0415410891982233</v>
      </c>
      <c r="Q81" s="17">
        <f t="shared" si="69"/>
        <v>0.00540034159576904</v>
      </c>
      <c r="R81" s="11">
        <f t="shared" si="70"/>
        <v>0.0101740708333333</v>
      </c>
      <c r="S81" s="18">
        <f t="shared" si="71"/>
        <v>0.53079457419108</v>
      </c>
      <c r="T81" s="3">
        <v>0.01</v>
      </c>
      <c r="U81" s="19">
        <f t="shared" si="72"/>
        <v>0.0053079457419108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0.0244079457419108</v>
      </c>
      <c r="AR81" s="27">
        <f t="shared" si="77"/>
        <v>7.82620833333333</v>
      </c>
      <c r="AS81" s="1">
        <f t="shared" si="78"/>
        <v>0.13</v>
      </c>
      <c r="AT81" s="2">
        <f t="shared" si="82"/>
        <v>5.93333333333333</v>
      </c>
      <c r="AU81" s="1">
        <f t="shared" si="79"/>
        <v>987.187247331861</v>
      </c>
    </row>
    <row r="82" s="1" customFormat="1" spans="1:47">
      <c r="A82" s="6"/>
      <c r="B82" s="6"/>
      <c r="C82" s="9">
        <v>6</v>
      </c>
      <c r="D82" s="12">
        <v>26.9380357446667</v>
      </c>
      <c r="E82" s="13">
        <f t="shared" si="80"/>
        <v>22.4084240380645</v>
      </c>
      <c r="F82" s="9" t="s">
        <v>107</v>
      </c>
      <c r="G82" s="6">
        <v>7</v>
      </c>
      <c r="H82" s="11">
        <f t="shared" si="63"/>
        <v>26.9380357446667</v>
      </c>
      <c r="I82" s="11">
        <f t="shared" si="64"/>
        <v>300.088035744667</v>
      </c>
      <c r="J82" s="11">
        <f t="shared" si="65"/>
        <v>0.427455819243662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0.196509123183275</v>
      </c>
      <c r="P82" s="11">
        <f t="shared" si="68"/>
        <v>0.0839989682391605</v>
      </c>
      <c r="Q82" s="17">
        <f t="shared" si="69"/>
        <v>0.0109198658710909</v>
      </c>
      <c r="R82" s="11">
        <f t="shared" si="70"/>
        <v>0.0101740708333333</v>
      </c>
      <c r="S82" s="18">
        <f t="shared" si="71"/>
        <v>1.07330350358031</v>
      </c>
      <c r="T82" s="3">
        <v>0.01</v>
      </c>
      <c r="U82" s="19">
        <f t="shared" si="72"/>
        <v>0.0107330350358031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0.0298330350358031</v>
      </c>
      <c r="AR82" s="27">
        <f t="shared" si="77"/>
        <v>7.82620833333333</v>
      </c>
      <c r="AS82" s="1">
        <f t="shared" si="78"/>
        <v>0.13</v>
      </c>
      <c r="AT82" s="2">
        <f t="shared" si="82"/>
        <v>5.93333333333333</v>
      </c>
      <c r="AU82" s="1">
        <f t="shared" si="79"/>
        <v>1206.60673569016</v>
      </c>
    </row>
    <row r="83" s="1" customFormat="1" spans="1:47">
      <c r="A83" s="6"/>
      <c r="B83" s="6"/>
      <c r="C83" s="9">
        <v>7</v>
      </c>
      <c r="D83" s="12">
        <v>28.3176190206452</v>
      </c>
      <c r="E83" s="13">
        <f t="shared" si="80"/>
        <v>26.9380357446667</v>
      </c>
      <c r="F83" s="9" t="s">
        <v>107</v>
      </c>
      <c r="G83" s="6">
        <v>8</v>
      </c>
      <c r="H83" s="11">
        <f t="shared" si="63"/>
        <v>28.3176190206452</v>
      </c>
      <c r="I83" s="11">
        <f t="shared" si="64"/>
        <v>301.467619020645</v>
      </c>
      <c r="J83" s="11">
        <f t="shared" si="65"/>
        <v>0.495879580382619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0.190772238277448</v>
      </c>
      <c r="P83" s="11">
        <f t="shared" si="68"/>
        <v>0.0946000574656738</v>
      </c>
      <c r="Q83" s="17">
        <f t="shared" si="69"/>
        <v>0.0122980074705376</v>
      </c>
      <c r="R83" s="11">
        <f t="shared" si="70"/>
        <v>0.0101740708333333</v>
      </c>
      <c r="S83" s="18">
        <f t="shared" si="71"/>
        <v>1.20875976509281</v>
      </c>
      <c r="T83" s="3">
        <v>0.01</v>
      </c>
      <c r="U83" s="19">
        <f t="shared" si="72"/>
        <v>0.0120875976509281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0.0311875976509281</v>
      </c>
      <c r="AR83" s="27">
        <f t="shared" si="77"/>
        <v>7.82620833333333</v>
      </c>
      <c r="AS83" s="1">
        <f t="shared" si="78"/>
        <v>0.13</v>
      </c>
      <c r="AT83" s="2">
        <f t="shared" si="82"/>
        <v>5.93333333333333</v>
      </c>
      <c r="AU83" s="1">
        <f t="shared" si="79"/>
        <v>1261.39245807349</v>
      </c>
    </row>
    <row r="84" s="1" customFormat="1" spans="1:47">
      <c r="A84" s="6"/>
      <c r="B84" s="6"/>
      <c r="C84" s="9">
        <v>8</v>
      </c>
      <c r="D84" s="12">
        <v>27.2302424832258</v>
      </c>
      <c r="E84" s="13">
        <f t="shared" si="80"/>
        <v>28.3176190206452</v>
      </c>
      <c r="F84" s="9" t="s">
        <v>107</v>
      </c>
      <c r="G84" s="6">
        <v>9</v>
      </c>
      <c r="H84" s="11">
        <f t="shared" si="63"/>
        <v>27.2302424832258</v>
      </c>
      <c r="I84" s="11">
        <f t="shared" si="64"/>
        <v>300.380242483226</v>
      </c>
      <c r="J84" s="11">
        <f t="shared" si="65"/>
        <v>0.441163031823074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0.174434264145107</v>
      </c>
      <c r="P84" s="11">
        <f t="shared" si="68"/>
        <v>0.0769539488240825</v>
      </c>
      <c r="Q84" s="17">
        <f t="shared" si="69"/>
        <v>0.0100040133471307</v>
      </c>
      <c r="R84" s="11">
        <f t="shared" si="70"/>
        <v>0.0101740708333333</v>
      </c>
      <c r="S84" s="18">
        <f t="shared" si="71"/>
        <v>0.983285207171409</v>
      </c>
      <c r="T84" s="3">
        <v>0.01</v>
      </c>
      <c r="U84" s="19">
        <f t="shared" si="72"/>
        <v>0.00983285207171409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0.0289328520717141</v>
      </c>
      <c r="AR84" s="27">
        <f t="shared" si="77"/>
        <v>7.82620833333333</v>
      </c>
      <c r="AS84" s="1">
        <f t="shared" si="78"/>
        <v>0.13</v>
      </c>
      <c r="AT84" s="2">
        <f t="shared" si="82"/>
        <v>5.93333333333333</v>
      </c>
      <c r="AU84" s="1">
        <f t="shared" si="79"/>
        <v>1170.19854502099</v>
      </c>
    </row>
    <row r="85" s="1" customFormat="1" spans="1:47">
      <c r="A85" s="6"/>
      <c r="B85" s="6"/>
      <c r="C85" s="9">
        <v>9</v>
      </c>
      <c r="D85" s="12">
        <v>20.8531015963333</v>
      </c>
      <c r="E85" s="13">
        <f t="shared" si="80"/>
        <v>27.2302424832258</v>
      </c>
      <c r="F85" s="9" t="s">
        <v>107</v>
      </c>
      <c r="G85" s="6">
        <v>10</v>
      </c>
      <c r="H85" s="11">
        <f t="shared" si="63"/>
        <v>20.8531015963333</v>
      </c>
      <c r="I85" s="11">
        <f t="shared" si="64"/>
        <v>294.003101596333</v>
      </c>
      <c r="J85" s="11">
        <f t="shared" si="65"/>
        <v>0.218396501025376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0.175742398654358</v>
      </c>
      <c r="P85" s="11">
        <f t="shared" si="68"/>
        <v>0.0383815249479186</v>
      </c>
      <c r="Q85" s="17">
        <f t="shared" si="69"/>
        <v>0.00498959824322942</v>
      </c>
      <c r="R85" s="11">
        <f t="shared" si="70"/>
        <v>0.0101740708333333</v>
      </c>
      <c r="S85" s="18">
        <f t="shared" si="71"/>
        <v>0.490422990459434</v>
      </c>
      <c r="T85" s="3">
        <v>0.01</v>
      </c>
      <c r="U85" s="19">
        <f t="shared" si="72"/>
        <v>0.00490422990459434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0.0165042299045943</v>
      </c>
      <c r="AR85" s="27">
        <f t="shared" si="77"/>
        <v>7.82620833333333</v>
      </c>
      <c r="AS85" s="1">
        <f t="shared" si="78"/>
        <v>0.13</v>
      </c>
      <c r="AT85" s="2">
        <f t="shared" si="82"/>
        <v>5.93333333333333</v>
      </c>
      <c r="AU85" s="1">
        <f t="shared" si="79"/>
        <v>667.51890802807</v>
      </c>
    </row>
    <row r="86" s="1" customFormat="1" spans="1:47">
      <c r="A86" s="6"/>
      <c r="B86" s="6"/>
      <c r="C86" s="9">
        <v>10</v>
      </c>
      <c r="D86" s="12">
        <v>12.9822099587097</v>
      </c>
      <c r="E86" s="13">
        <f t="shared" si="80"/>
        <v>20.8531015963333</v>
      </c>
      <c r="F86" s="9" t="s">
        <v>107</v>
      </c>
      <c r="G86" s="6">
        <v>11</v>
      </c>
      <c r="H86" s="11">
        <f t="shared" si="63"/>
        <v>12.9822099587097</v>
      </c>
      <c r="I86" s="11">
        <f t="shared" si="64"/>
        <v>286.13220995871</v>
      </c>
      <c r="J86" s="11">
        <f t="shared" si="65"/>
        <v>0.087821526202388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0.130492830021117</v>
      </c>
      <c r="O86" s="11">
        <f t="shared" si="81"/>
        <v>0.0851301270186552</v>
      </c>
      <c r="P86" s="11">
        <f t="shared" si="68"/>
        <v>0.00747625768058145</v>
      </c>
      <c r="Q86" s="17">
        <f t="shared" si="69"/>
        <v>0.000971913498475589</v>
      </c>
      <c r="R86" s="11">
        <f t="shared" si="70"/>
        <v>0.0101740708333333</v>
      </c>
      <c r="S86" s="18">
        <f t="shared" si="71"/>
        <v>0.0955284776759475</v>
      </c>
      <c r="T86" s="3">
        <v>0.01</v>
      </c>
      <c r="U86" s="19">
        <f t="shared" si="72"/>
        <v>0.000955284776759475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0.0125552847767595</v>
      </c>
      <c r="AR86" s="27">
        <f t="shared" si="77"/>
        <v>7.82620833333333</v>
      </c>
      <c r="AS86" s="1">
        <f t="shared" si="78"/>
        <v>0.13</v>
      </c>
      <c r="AT86" s="2">
        <f t="shared" si="82"/>
        <v>5.93333333333333</v>
      </c>
      <c r="AU86" s="1">
        <f t="shared" si="79"/>
        <v>507.802547141622</v>
      </c>
    </row>
    <row r="87" s="1" customFormat="1" spans="1:48">
      <c r="A87" s="6"/>
      <c r="B87" s="6"/>
      <c r="C87" s="9">
        <v>11</v>
      </c>
      <c r="D87" s="12">
        <v>5.66776696436667</v>
      </c>
      <c r="E87" s="13">
        <f t="shared" si="80"/>
        <v>12.9822099587097</v>
      </c>
      <c r="F87" s="9" t="s">
        <v>109</v>
      </c>
      <c r="G87" s="6">
        <v>12</v>
      </c>
      <c r="H87" s="11">
        <f t="shared" si="63"/>
        <v>5.66776696436667</v>
      </c>
      <c r="I87" s="11">
        <f t="shared" si="64"/>
        <v>278.817766964367</v>
      </c>
      <c r="J87" s="11">
        <f t="shared" si="65"/>
        <v>0.0359668547938982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0.155915952671407</v>
      </c>
      <c r="P87" s="11">
        <f t="shared" si="68"/>
        <v>0.0056078064297848</v>
      </c>
      <c r="Q87" s="17">
        <f t="shared" si="69"/>
        <v>0.000729014835872024</v>
      </c>
      <c r="R87" s="11">
        <f t="shared" si="70"/>
        <v>0.0101740708333333</v>
      </c>
      <c r="S87" s="18">
        <f t="shared" si="71"/>
        <v>0.0716541930771264</v>
      </c>
      <c r="T87" s="3">
        <v>0.01</v>
      </c>
      <c r="U87" s="19">
        <f t="shared" si="72"/>
        <v>0.000716541930771264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0.0123165419307713</v>
      </c>
      <c r="AR87" s="27">
        <f t="shared" si="77"/>
        <v>7.82620833333333</v>
      </c>
      <c r="AS87" s="1">
        <f t="shared" si="78"/>
        <v>0.13</v>
      </c>
      <c r="AT87" s="2">
        <f t="shared" si="82"/>
        <v>5.93333333333333</v>
      </c>
      <c r="AU87" s="1">
        <f t="shared" si="79"/>
        <v>498.146515640921</v>
      </c>
      <c r="AV87" s="1">
        <f>SUM(AU76:AU87)</f>
        <v>9115.05551006433</v>
      </c>
    </row>
    <row r="88" s="1" customFormat="1" spans="1:46">
      <c r="A88" s="6"/>
      <c r="B88" s="6"/>
      <c r="C88" s="9">
        <v>12</v>
      </c>
      <c r="D88" s="12">
        <v>-2.70780264629032</v>
      </c>
      <c r="E88" s="13">
        <f t="shared" si="80"/>
        <v>5.66776696436667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v>91.104</v>
      </c>
      <c r="C91" s="9" t="s">
        <v>106</v>
      </c>
      <c r="D91" s="10">
        <v>-1.4</v>
      </c>
      <c r="E91" s="9"/>
      <c r="F91" s="9"/>
      <c r="G91" s="6">
        <v>1</v>
      </c>
      <c r="H91" s="11">
        <f t="shared" ref="H91:H102" si="83">E92</f>
        <v>-1.4</v>
      </c>
      <c r="I91" s="11">
        <f t="shared" ref="I91:I102" si="84">H91+273.15</f>
        <v>271.75</v>
      </c>
      <c r="J91" s="11">
        <f t="shared" ref="J91:J102" si="85">EXP(($C$18*(I91-$C$16))/($C$19*I91*$C$16))</f>
        <v>0.014502809854759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0.00110105332417331</v>
      </c>
      <c r="Q91" s="17">
        <f t="shared" ref="Q91:Q102" si="89">P91*$B$93</f>
        <v>0.00014313693214253</v>
      </c>
      <c r="R91" s="11">
        <f t="shared" ref="R91:R102" si="90">L91*$B$93</f>
        <v>0.0098696</v>
      </c>
      <c r="S91" s="18">
        <f t="shared" ref="S91:S102" si="91">Q91/R91</f>
        <v>0.014502809854759</v>
      </c>
      <c r="T91" s="3">
        <v>0.01</v>
      </c>
      <c r="U91" s="19">
        <f t="shared" ref="U91:U102" si="92">S91*T91</f>
        <v>0.00014502809854759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0.0149450280985476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0.825</v>
      </c>
      <c r="AU91" s="1">
        <f t="shared" ref="AU91:AU102" si="98">AT91*10000*AS91*0.67*AR91*AQ91</f>
        <v>81.5314261124178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-4.18609269745161</v>
      </c>
      <c r="E92" s="13">
        <f t="shared" ref="E92:E103" si="99">D91</f>
        <v>-1.4</v>
      </c>
      <c r="F92" s="9" t="s">
        <v>107</v>
      </c>
      <c r="G92" s="6">
        <v>2</v>
      </c>
      <c r="H92" s="11">
        <f t="shared" si="83"/>
        <v>-4.18609269745161</v>
      </c>
      <c r="I92" s="11">
        <f t="shared" si="84"/>
        <v>268.963907302548</v>
      </c>
      <c r="J92" s="11">
        <f t="shared" si="85"/>
        <v>0.0100060895582196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0.150738946675827</v>
      </c>
      <c r="P92" s="11">
        <f t="shared" si="88"/>
        <v>0.00150830740035</v>
      </c>
      <c r="Q92" s="17">
        <f t="shared" si="89"/>
        <v>0.0001960799620455</v>
      </c>
      <c r="R92" s="11">
        <f t="shared" si="90"/>
        <v>0.0098696</v>
      </c>
      <c r="S92" s="18">
        <f t="shared" si="91"/>
        <v>0.0198670627021866</v>
      </c>
      <c r="T92" s="3">
        <v>0.01</v>
      </c>
      <c r="U92" s="19">
        <f t="shared" si="92"/>
        <v>0.000198670627021866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0.0149986706270219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0.825</v>
      </c>
      <c r="AU92" s="1">
        <f t="shared" si="98"/>
        <v>81.8240687102065</v>
      </c>
    </row>
    <row r="93" s="1" customFormat="1" spans="1:47">
      <c r="A93" s="6" t="s">
        <v>70</v>
      </c>
      <c r="B93" s="6">
        <v>0.13</v>
      </c>
      <c r="C93" s="9">
        <v>2</v>
      </c>
      <c r="D93" s="12">
        <v>-1.23089680735714</v>
      </c>
      <c r="E93" s="13">
        <f t="shared" si="99"/>
        <v>-4.18609269745161</v>
      </c>
      <c r="F93" s="9" t="s">
        <v>107</v>
      </c>
      <c r="G93" s="6">
        <v>3</v>
      </c>
      <c r="H93" s="11">
        <f t="shared" si="83"/>
        <v>-1.23089680735714</v>
      </c>
      <c r="I93" s="11">
        <f t="shared" si="84"/>
        <v>271.919103192643</v>
      </c>
      <c r="J93" s="11">
        <f t="shared" si="85"/>
        <v>0.0148295917278934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0.225150639275477</v>
      </c>
      <c r="P93" s="11">
        <f t="shared" si="88"/>
        <v>0.00333889205772952</v>
      </c>
      <c r="Q93" s="17">
        <f t="shared" si="89"/>
        <v>0.000434055967504838</v>
      </c>
      <c r="R93" s="11">
        <f t="shared" si="90"/>
        <v>0.0098696</v>
      </c>
      <c r="S93" s="18">
        <f t="shared" si="91"/>
        <v>0.043979084005921</v>
      </c>
      <c r="T93" s="3">
        <v>0.01</v>
      </c>
      <c r="U93" s="19">
        <f t="shared" si="92"/>
        <v>0.00043979084005921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0.0152397908400592</v>
      </c>
      <c r="AR93" s="27">
        <f t="shared" si="96"/>
        <v>7.592</v>
      </c>
      <c r="AS93" s="1">
        <f t="shared" si="97"/>
        <v>0.13</v>
      </c>
      <c r="AT93" s="2">
        <f t="shared" si="101"/>
        <v>0.825</v>
      </c>
      <c r="AU93" s="1">
        <f t="shared" si="98"/>
        <v>83.139481080383</v>
      </c>
    </row>
    <row r="94" s="1" customFormat="1" spans="1:47">
      <c r="A94" s="6"/>
      <c r="B94" s="6"/>
      <c r="C94" s="9">
        <v>3</v>
      </c>
      <c r="D94" s="12">
        <v>8.05603706451613</v>
      </c>
      <c r="E94" s="13">
        <f t="shared" si="99"/>
        <v>-1.23089680735714</v>
      </c>
      <c r="F94" s="9" t="s">
        <v>107</v>
      </c>
      <c r="G94" s="6">
        <v>4</v>
      </c>
      <c r="H94" s="11">
        <f t="shared" si="83"/>
        <v>8.05603706451613</v>
      </c>
      <c r="I94" s="11">
        <f t="shared" si="84"/>
        <v>281.206037064516</v>
      </c>
      <c r="J94" s="11">
        <f t="shared" si="85"/>
        <v>0.0483848228475542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0.297731747217747</v>
      </c>
      <c r="P94" s="11">
        <f t="shared" si="88"/>
        <v>0.0144056978452235</v>
      </c>
      <c r="Q94" s="17">
        <f t="shared" si="89"/>
        <v>0.00187274071987905</v>
      </c>
      <c r="R94" s="11">
        <f t="shared" si="90"/>
        <v>0.0098696</v>
      </c>
      <c r="S94" s="18">
        <f t="shared" si="91"/>
        <v>0.189748391006632</v>
      </c>
      <c r="T94" s="3">
        <v>0.01</v>
      </c>
      <c r="U94" s="19">
        <f t="shared" si="92"/>
        <v>0.00189748391006632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0.0166974839100663</v>
      </c>
      <c r="AR94" s="27">
        <f t="shared" si="96"/>
        <v>7.592</v>
      </c>
      <c r="AS94" s="1">
        <f t="shared" si="97"/>
        <v>0.13</v>
      </c>
      <c r="AT94" s="2">
        <f t="shared" si="101"/>
        <v>0.825</v>
      </c>
      <c r="AU94" s="1">
        <f t="shared" si="98"/>
        <v>91.0918110491315</v>
      </c>
    </row>
    <row r="95" s="1" customFormat="1" spans="1:47">
      <c r="A95" s="6"/>
      <c r="B95" s="6"/>
      <c r="C95" s="9">
        <v>4</v>
      </c>
      <c r="D95" s="12">
        <v>15.7805591114</v>
      </c>
      <c r="E95" s="13">
        <f t="shared" si="99"/>
        <v>8.05603706451613</v>
      </c>
      <c r="F95" s="9" t="s">
        <v>107</v>
      </c>
      <c r="G95" s="6">
        <v>5</v>
      </c>
      <c r="H95" s="11">
        <f t="shared" si="83"/>
        <v>15.7805591114</v>
      </c>
      <c r="I95" s="11">
        <f t="shared" si="84"/>
        <v>288.9305591114</v>
      </c>
      <c r="J95" s="11">
        <f t="shared" si="85"/>
        <v>0.1221053327074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0.269159746903897</v>
      </c>
      <c r="O95" s="11">
        <f t="shared" si="100"/>
        <v>0.0900863024686262</v>
      </c>
      <c r="P95" s="11">
        <f t="shared" si="88"/>
        <v>0.011000017935311</v>
      </c>
      <c r="Q95" s="17">
        <f t="shared" si="89"/>
        <v>0.00143000233159044</v>
      </c>
      <c r="R95" s="11">
        <f t="shared" si="90"/>
        <v>0.0098696</v>
      </c>
      <c r="S95" s="18">
        <f t="shared" si="91"/>
        <v>0.144889593457732</v>
      </c>
      <c r="T95" s="3">
        <v>0.01</v>
      </c>
      <c r="U95" s="19">
        <f t="shared" si="92"/>
        <v>0.00144889593457732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0.0285488959345773</v>
      </c>
      <c r="AR95" s="27">
        <f t="shared" si="96"/>
        <v>7.592</v>
      </c>
      <c r="AS95" s="1">
        <f t="shared" si="97"/>
        <v>0.13</v>
      </c>
      <c r="AT95" s="2">
        <f t="shared" si="101"/>
        <v>0.825</v>
      </c>
      <c r="AU95" s="1">
        <f t="shared" si="98"/>
        <v>155.746257827866</v>
      </c>
    </row>
    <row r="96" s="1" customFormat="1" spans="1:47">
      <c r="A96" s="6"/>
      <c r="B96" s="6"/>
      <c r="C96" s="9">
        <v>5</v>
      </c>
      <c r="D96" s="12">
        <v>22.4084240380645</v>
      </c>
      <c r="E96" s="13">
        <f t="shared" si="99"/>
        <v>15.7805591114</v>
      </c>
      <c r="F96" s="9" t="s">
        <v>109</v>
      </c>
      <c r="G96" s="6">
        <v>6</v>
      </c>
      <c r="H96" s="11">
        <f t="shared" si="83"/>
        <v>22.4084240380645</v>
      </c>
      <c r="I96" s="11">
        <f t="shared" si="84"/>
        <v>295.558424038064</v>
      </c>
      <c r="J96" s="11">
        <f t="shared" si="85"/>
        <v>0.259976066092504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0.155006284533315</v>
      </c>
      <c r="P96" s="11">
        <f t="shared" si="88"/>
        <v>0.0402979240725867</v>
      </c>
      <c r="Q96" s="17">
        <f t="shared" si="89"/>
        <v>0.00523873012943627</v>
      </c>
      <c r="R96" s="11">
        <f t="shared" si="90"/>
        <v>0.0098696</v>
      </c>
      <c r="S96" s="18">
        <f t="shared" si="91"/>
        <v>0.530794574191079</v>
      </c>
      <c r="T96" s="3">
        <v>0.01</v>
      </c>
      <c r="U96" s="19">
        <f t="shared" si="92"/>
        <v>0.00530794574191079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0.0324079457419108</v>
      </c>
      <c r="AR96" s="27">
        <f t="shared" si="96"/>
        <v>7.592</v>
      </c>
      <c r="AS96" s="1">
        <f t="shared" si="97"/>
        <v>0.13</v>
      </c>
      <c r="AT96" s="2">
        <f t="shared" si="101"/>
        <v>0.825</v>
      </c>
      <c r="AU96" s="1">
        <f t="shared" si="98"/>
        <v>176.799000730459</v>
      </c>
    </row>
    <row r="97" s="1" customFormat="1" spans="1:47">
      <c r="A97" s="6"/>
      <c r="B97" s="6"/>
      <c r="C97" s="9">
        <v>6</v>
      </c>
      <c r="D97" s="12">
        <v>26.9380357446667</v>
      </c>
      <c r="E97" s="13">
        <f t="shared" si="99"/>
        <v>22.4084240380645</v>
      </c>
      <c r="F97" s="9" t="s">
        <v>107</v>
      </c>
      <c r="G97" s="6">
        <v>7</v>
      </c>
      <c r="H97" s="11">
        <f t="shared" si="83"/>
        <v>26.9380357446667</v>
      </c>
      <c r="I97" s="11">
        <f t="shared" si="84"/>
        <v>300.088035744667</v>
      </c>
      <c r="J97" s="11">
        <f t="shared" si="85"/>
        <v>0.427455819243662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0.190628360460728</v>
      </c>
      <c r="P97" s="11">
        <f t="shared" si="88"/>
        <v>0.0814852019918168</v>
      </c>
      <c r="Q97" s="17">
        <f t="shared" si="89"/>
        <v>0.0105930762589362</v>
      </c>
      <c r="R97" s="11">
        <f t="shared" si="90"/>
        <v>0.0098696</v>
      </c>
      <c r="S97" s="18">
        <f t="shared" si="91"/>
        <v>1.07330350358031</v>
      </c>
      <c r="T97" s="3">
        <v>0.01</v>
      </c>
      <c r="U97" s="19">
        <f t="shared" si="92"/>
        <v>0.0107330350358031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0.0378330350358031</v>
      </c>
      <c r="AR97" s="27">
        <f t="shared" si="96"/>
        <v>7.592</v>
      </c>
      <c r="AS97" s="1">
        <f t="shared" si="97"/>
        <v>0.13</v>
      </c>
      <c r="AT97" s="2">
        <f t="shared" si="101"/>
        <v>0.825</v>
      </c>
      <c r="AU97" s="1">
        <f t="shared" si="98"/>
        <v>206.39514896127</v>
      </c>
    </row>
    <row r="98" s="1" customFormat="1" spans="1:47">
      <c r="A98" s="6"/>
      <c r="B98" s="6"/>
      <c r="C98" s="9">
        <v>7</v>
      </c>
      <c r="D98" s="12">
        <v>28.3176190206452</v>
      </c>
      <c r="E98" s="13">
        <f t="shared" si="99"/>
        <v>26.9380357446667</v>
      </c>
      <c r="F98" s="9" t="s">
        <v>107</v>
      </c>
      <c r="G98" s="6">
        <v>8</v>
      </c>
      <c r="H98" s="11">
        <f t="shared" si="83"/>
        <v>28.3176190206452</v>
      </c>
      <c r="I98" s="11">
        <f t="shared" si="84"/>
        <v>301.467619020645</v>
      </c>
      <c r="J98" s="11">
        <f t="shared" si="85"/>
        <v>0.495879580382619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0.185063158468912</v>
      </c>
      <c r="P98" s="11">
        <f t="shared" si="88"/>
        <v>0.091769041365846</v>
      </c>
      <c r="Q98" s="17">
        <f t="shared" si="89"/>
        <v>0.01192997537756</v>
      </c>
      <c r="R98" s="11">
        <f t="shared" si="90"/>
        <v>0.0098696</v>
      </c>
      <c r="S98" s="18">
        <f t="shared" si="91"/>
        <v>1.20875976509281</v>
      </c>
      <c r="T98" s="3">
        <v>0.01</v>
      </c>
      <c r="U98" s="19">
        <f t="shared" si="92"/>
        <v>0.0120875976509281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0.0391875976509281</v>
      </c>
      <c r="AR98" s="27">
        <f t="shared" si="96"/>
        <v>7.592</v>
      </c>
      <c r="AS98" s="1">
        <f t="shared" si="97"/>
        <v>0.13</v>
      </c>
      <c r="AT98" s="2">
        <f t="shared" si="101"/>
        <v>0.825</v>
      </c>
      <c r="AU98" s="1">
        <f t="shared" si="98"/>
        <v>213.784858839463</v>
      </c>
    </row>
    <row r="99" s="1" customFormat="1" spans="1:47">
      <c r="A99" s="6"/>
      <c r="B99" s="6"/>
      <c r="C99" s="9">
        <v>8</v>
      </c>
      <c r="D99" s="12">
        <v>27.2302424832258</v>
      </c>
      <c r="E99" s="13">
        <f t="shared" si="99"/>
        <v>28.3176190206452</v>
      </c>
      <c r="F99" s="9" t="s">
        <v>107</v>
      </c>
      <c r="G99" s="6">
        <v>9</v>
      </c>
      <c r="H99" s="11">
        <f t="shared" si="83"/>
        <v>27.2302424832258</v>
      </c>
      <c r="I99" s="11">
        <f t="shared" si="84"/>
        <v>300.380242483226</v>
      </c>
      <c r="J99" s="11">
        <f t="shared" si="85"/>
        <v>0.441163031823074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0.169214117103066</v>
      </c>
      <c r="P99" s="11">
        <f t="shared" si="88"/>
        <v>0.0746510129284532</v>
      </c>
      <c r="Q99" s="17">
        <f t="shared" si="89"/>
        <v>0.00970463168069891</v>
      </c>
      <c r="R99" s="11">
        <f t="shared" si="90"/>
        <v>0.0098696</v>
      </c>
      <c r="S99" s="18">
        <f t="shared" si="91"/>
        <v>0.983285207171406</v>
      </c>
      <c r="T99" s="3">
        <v>0.01</v>
      </c>
      <c r="U99" s="19">
        <f t="shared" si="92"/>
        <v>0.00983285207171406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0.0369328520717141</v>
      </c>
      <c r="AR99" s="27">
        <f t="shared" si="96"/>
        <v>7.592</v>
      </c>
      <c r="AS99" s="1">
        <f t="shared" si="97"/>
        <v>0.13</v>
      </c>
      <c r="AT99" s="2">
        <f t="shared" si="101"/>
        <v>0.825</v>
      </c>
      <c r="AU99" s="1">
        <f t="shared" si="98"/>
        <v>201.484271555063</v>
      </c>
    </row>
    <row r="100" s="1" customFormat="1" spans="1:47">
      <c r="A100" s="6"/>
      <c r="B100" s="6"/>
      <c r="C100" s="9">
        <v>9</v>
      </c>
      <c r="D100" s="12">
        <v>20.8531015963333</v>
      </c>
      <c r="E100" s="13">
        <f t="shared" si="99"/>
        <v>27.2302424832258</v>
      </c>
      <c r="F100" s="9" t="s">
        <v>107</v>
      </c>
      <c r="G100" s="6">
        <v>10</v>
      </c>
      <c r="H100" s="11">
        <f t="shared" si="83"/>
        <v>20.8531015963333</v>
      </c>
      <c r="I100" s="11">
        <f t="shared" si="84"/>
        <v>294.003101596333</v>
      </c>
      <c r="J100" s="11">
        <f t="shared" si="85"/>
        <v>0.218396501025376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0.170483104174612</v>
      </c>
      <c r="P100" s="11">
        <f t="shared" si="88"/>
        <v>0.0372329134356801</v>
      </c>
      <c r="Q100" s="17">
        <f t="shared" si="89"/>
        <v>0.00484027874663841</v>
      </c>
      <c r="R100" s="11">
        <f t="shared" si="90"/>
        <v>0.0098696</v>
      </c>
      <c r="S100" s="18">
        <f t="shared" si="91"/>
        <v>0.490422990459432</v>
      </c>
      <c r="T100" s="3">
        <v>0.01</v>
      </c>
      <c r="U100" s="19">
        <f t="shared" si="92"/>
        <v>0.00490422990459432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0.0197042299045943</v>
      </c>
      <c r="AR100" s="27">
        <f t="shared" si="96"/>
        <v>7.592</v>
      </c>
      <c r="AS100" s="1">
        <f t="shared" si="97"/>
        <v>0.13</v>
      </c>
      <c r="AT100" s="2">
        <f t="shared" si="101"/>
        <v>0.825</v>
      </c>
      <c r="AU100" s="1">
        <f t="shared" si="98"/>
        <v>107.494877492044</v>
      </c>
    </row>
    <row r="101" s="1" customFormat="1" spans="1:47">
      <c r="A101" s="6"/>
      <c r="B101" s="6"/>
      <c r="C101" s="9">
        <v>10</v>
      </c>
      <c r="D101" s="12">
        <v>12.9822099587097</v>
      </c>
      <c r="E101" s="13">
        <f t="shared" si="99"/>
        <v>20.8531015963333</v>
      </c>
      <c r="F101" s="9" t="s">
        <v>107</v>
      </c>
      <c r="G101" s="6">
        <v>11</v>
      </c>
      <c r="H101" s="11">
        <f t="shared" si="83"/>
        <v>12.9822099587097</v>
      </c>
      <c r="I101" s="11">
        <f t="shared" si="84"/>
        <v>286.13220995871</v>
      </c>
      <c r="J101" s="11">
        <f t="shared" si="85"/>
        <v>0.087821526202388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0.126587681201986</v>
      </c>
      <c r="O101" s="11">
        <f t="shared" si="100"/>
        <v>0.0825825095369466</v>
      </c>
      <c r="P101" s="11">
        <f t="shared" si="88"/>
        <v>0.00725252202515792</v>
      </c>
      <c r="Q101" s="17">
        <f t="shared" si="89"/>
        <v>0.000942827863270529</v>
      </c>
      <c r="R101" s="11">
        <f t="shared" si="90"/>
        <v>0.0098696</v>
      </c>
      <c r="S101" s="18">
        <f t="shared" si="91"/>
        <v>0.0955284776759473</v>
      </c>
      <c r="T101" s="3">
        <v>0.01</v>
      </c>
      <c r="U101" s="19">
        <f t="shared" si="92"/>
        <v>0.000955284776759473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0.0157552847767595</v>
      </c>
      <c r="AR101" s="27">
        <f t="shared" si="96"/>
        <v>7.592</v>
      </c>
      <c r="AS101" s="1">
        <f t="shared" si="97"/>
        <v>0.13</v>
      </c>
      <c r="AT101" s="2">
        <f t="shared" si="101"/>
        <v>0.825</v>
      </c>
      <c r="AU101" s="1">
        <f t="shared" si="98"/>
        <v>85.9517177342279</v>
      </c>
    </row>
    <row r="102" s="1" customFormat="1" spans="1:48">
      <c r="A102" s="6"/>
      <c r="B102" s="6"/>
      <c r="C102" s="9">
        <v>11</v>
      </c>
      <c r="D102" s="12">
        <v>5.66776696436667</v>
      </c>
      <c r="E102" s="13">
        <f t="shared" si="99"/>
        <v>12.9822099587097</v>
      </c>
      <c r="F102" s="9" t="s">
        <v>109</v>
      </c>
      <c r="G102" s="6">
        <v>12</v>
      </c>
      <c r="H102" s="11">
        <f t="shared" si="83"/>
        <v>5.66776696436667</v>
      </c>
      <c r="I102" s="11">
        <f t="shared" si="84"/>
        <v>278.817766964367</v>
      </c>
      <c r="J102" s="11">
        <f t="shared" si="85"/>
        <v>0.0359668547938982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0.151249987511789</v>
      </c>
      <c r="P102" s="11">
        <f t="shared" si="88"/>
        <v>0.00543998633841542</v>
      </c>
      <c r="Q102" s="17">
        <f t="shared" si="89"/>
        <v>0.000707198223994005</v>
      </c>
      <c r="R102" s="11">
        <f t="shared" si="90"/>
        <v>0.0098696</v>
      </c>
      <c r="S102" s="18">
        <f t="shared" si="91"/>
        <v>0.0716541930771262</v>
      </c>
      <c r="T102" s="3">
        <v>0.01</v>
      </c>
      <c r="U102" s="19">
        <f t="shared" si="92"/>
        <v>0.000716541930771262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0.0155165419307713</v>
      </c>
      <c r="AR102" s="27">
        <f t="shared" si="96"/>
        <v>7.592</v>
      </c>
      <c r="AS102" s="1">
        <f t="shared" si="97"/>
        <v>0.13</v>
      </c>
      <c r="AT102" s="2">
        <f t="shared" si="101"/>
        <v>0.825</v>
      </c>
      <c r="AU102" s="1">
        <f t="shared" si="98"/>
        <v>84.6492749031269</v>
      </c>
      <c r="AV102" s="1">
        <f>SUM(AU91:AU102)</f>
        <v>1569.89219499566</v>
      </c>
    </row>
    <row r="103" s="1" customFormat="1" spans="1:46">
      <c r="A103" s="6"/>
      <c r="B103" s="6"/>
      <c r="C103" s="9">
        <v>12</v>
      </c>
      <c r="D103" s="12">
        <v>-2.70780264629032</v>
      </c>
      <c r="E103" s="13">
        <f t="shared" si="99"/>
        <v>5.66776696436667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</row>
    <row r="106" s="1" customFormat="1" spans="1:32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v>134.758</v>
      </c>
      <c r="C107" s="9" t="s">
        <v>106</v>
      </c>
      <c r="D107" s="10">
        <v>-1.4</v>
      </c>
      <c r="E107" s="9"/>
      <c r="F107" s="9"/>
      <c r="G107" s="6">
        <v>1</v>
      </c>
      <c r="H107" s="11">
        <f t="shared" ref="H107:H118" si="102">E108</f>
        <v>-1.4</v>
      </c>
      <c r="I107" s="11">
        <f t="shared" ref="I107:I118" si="103">H107+273.15</f>
        <v>271.75</v>
      </c>
      <c r="J107" s="11">
        <f t="shared" ref="J107:J118" si="104">EXP(($C$18*(I107-$C$16))/($C$19*I107*$C$16))</f>
        <v>0.014502809854759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7">O107*J107</f>
        <v>0.0439733171341714</v>
      </c>
      <c r="Q107" s="17">
        <f t="shared" ref="Q107:Q118" si="108">P107*$B$109</f>
        <v>0.0127522619689097</v>
      </c>
      <c r="R107" s="11">
        <f t="shared" ref="R107:R118" si="109">L107*$B$109</f>
        <v>0.87929595</v>
      </c>
      <c r="S107" s="18">
        <f t="shared" ref="S107:S118" si="110">Q107/R107</f>
        <v>0.014502809854759</v>
      </c>
      <c r="T107" s="3">
        <v>0.27</v>
      </c>
      <c r="U107" s="19">
        <f t="shared" ref="U107:U118" si="111">S107*T107</f>
        <v>0.00391575866078494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0.227160831907791</v>
      </c>
      <c r="AC107" s="27">
        <f t="shared" ref="AC107:AC118" si="113">$B$107/12</f>
        <v>11.2298333333333</v>
      </c>
      <c r="AD107" s="1">
        <f t="shared" ref="AD107:AD118" si="114">$B$109</f>
        <v>0.29</v>
      </c>
      <c r="AE107" s="28">
        <f t="shared" ref="AE107:AE118" si="115">$E$9/12</f>
        <v>32.685</v>
      </c>
      <c r="AF107" s="1">
        <f t="shared" ref="AF107:AF118" si="116">AE107*10000*AC107*AB107</f>
        <v>833787.251532438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-4.18609269745161</v>
      </c>
      <c r="E108" s="13">
        <f t="shared" ref="E108:E119" si="117">D107</f>
        <v>-1.4</v>
      </c>
      <c r="F108" s="9" t="s">
        <v>107</v>
      </c>
      <c r="G108" s="6">
        <v>2</v>
      </c>
      <c r="H108" s="11">
        <f t="shared" si="102"/>
        <v>-4.18609269745161</v>
      </c>
      <c r="I108" s="11">
        <f t="shared" si="103"/>
        <v>268.963907302548</v>
      </c>
      <c r="J108" s="11">
        <f t="shared" si="104"/>
        <v>0.0100060895582196</v>
      </c>
      <c r="K108" s="11">
        <f t="shared" si="105"/>
        <v>11.2298333333333</v>
      </c>
      <c r="L108" s="11">
        <f t="shared" si="106"/>
        <v>3.032055</v>
      </c>
      <c r="M108" s="6" t="s">
        <v>107</v>
      </c>
      <c r="N108" s="6"/>
      <c r="O108" s="11">
        <f t="shared" ref="O108:O118" si="118">L108+O107-P107-N108</f>
        <v>6.02013668286583</v>
      </c>
      <c r="P108" s="11">
        <f t="shared" si="107"/>
        <v>0.0602380268014783</v>
      </c>
      <c r="Q108" s="17">
        <f t="shared" si="108"/>
        <v>0.0174690277724287</v>
      </c>
      <c r="R108" s="11">
        <f t="shared" si="109"/>
        <v>0.87929595</v>
      </c>
      <c r="S108" s="18">
        <f t="shared" si="110"/>
        <v>0.0198670627021866</v>
      </c>
      <c r="T108" s="3">
        <v>0.27</v>
      </c>
      <c r="U108" s="19">
        <f t="shared" si="111"/>
        <v>0.00536410692959037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0.227442245976419</v>
      </c>
      <c r="AC108" s="27">
        <f t="shared" si="113"/>
        <v>11.2298333333333</v>
      </c>
      <c r="AD108" s="1">
        <f t="shared" si="114"/>
        <v>0.29</v>
      </c>
      <c r="AE108" s="28">
        <f t="shared" si="115"/>
        <v>32.685</v>
      </c>
      <c r="AF108" s="1">
        <f t="shared" si="116"/>
        <v>834820.173717368</v>
      </c>
    </row>
    <row r="109" s="1" customFormat="1" spans="1:32">
      <c r="A109" s="6" t="s">
        <v>70</v>
      </c>
      <c r="B109" s="6">
        <v>0.29</v>
      </c>
      <c r="C109" s="9">
        <v>2</v>
      </c>
      <c r="D109" s="12">
        <v>-1.23089680735714</v>
      </c>
      <c r="E109" s="13">
        <f t="shared" si="117"/>
        <v>-4.18609269745161</v>
      </c>
      <c r="F109" s="9" t="s">
        <v>107</v>
      </c>
      <c r="G109" s="6">
        <v>3</v>
      </c>
      <c r="H109" s="11">
        <f t="shared" si="102"/>
        <v>-1.23089680735714</v>
      </c>
      <c r="I109" s="11">
        <f t="shared" si="103"/>
        <v>271.919103192643</v>
      </c>
      <c r="J109" s="11">
        <f t="shared" si="104"/>
        <v>0.0148295917278934</v>
      </c>
      <c r="K109" s="11">
        <f t="shared" si="105"/>
        <v>11.2298333333333</v>
      </c>
      <c r="L109" s="11">
        <f t="shared" si="106"/>
        <v>3.032055</v>
      </c>
      <c r="M109" s="6" t="s">
        <v>107</v>
      </c>
      <c r="N109" s="6"/>
      <c r="O109" s="11">
        <f t="shared" si="118"/>
        <v>8.99195365606435</v>
      </c>
      <c r="P109" s="11">
        <f t="shared" si="107"/>
        <v>0.133347001555573</v>
      </c>
      <c r="Q109" s="17">
        <f t="shared" si="108"/>
        <v>0.0386706304511161</v>
      </c>
      <c r="R109" s="11">
        <f t="shared" si="109"/>
        <v>0.87929595</v>
      </c>
      <c r="S109" s="18">
        <f t="shared" si="110"/>
        <v>0.043979084005921</v>
      </c>
      <c r="T109" s="3">
        <v>0.27</v>
      </c>
      <c r="U109" s="19">
        <f t="shared" si="111"/>
        <v>0.0118743526815987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0.228707186726035</v>
      </c>
      <c r="AC109" s="27">
        <f t="shared" si="113"/>
        <v>11.2298333333333</v>
      </c>
      <c r="AD109" s="1">
        <f t="shared" si="114"/>
        <v>0.29</v>
      </c>
      <c r="AE109" s="28">
        <f t="shared" si="115"/>
        <v>32.685</v>
      </c>
      <c r="AF109" s="1">
        <f t="shared" si="116"/>
        <v>839463.102087172</v>
      </c>
    </row>
    <row r="110" s="1" customFormat="1" spans="1:32">
      <c r="A110" s="6"/>
      <c r="B110" s="6"/>
      <c r="C110" s="9">
        <v>3</v>
      </c>
      <c r="D110" s="12">
        <v>8.05603706451613</v>
      </c>
      <c r="E110" s="13">
        <f t="shared" si="117"/>
        <v>-1.23089680735714</v>
      </c>
      <c r="F110" s="9" t="s">
        <v>107</v>
      </c>
      <c r="G110" s="6">
        <v>4</v>
      </c>
      <c r="H110" s="11">
        <f t="shared" si="102"/>
        <v>8.05603706451613</v>
      </c>
      <c r="I110" s="11">
        <f t="shared" si="103"/>
        <v>281.206037064516</v>
      </c>
      <c r="J110" s="11">
        <f t="shared" si="104"/>
        <v>0.0483848228475542</v>
      </c>
      <c r="K110" s="11">
        <f t="shared" si="105"/>
        <v>11.2298333333333</v>
      </c>
      <c r="L110" s="11">
        <f t="shared" si="106"/>
        <v>3.032055</v>
      </c>
      <c r="M110" s="6" t="s">
        <v>107</v>
      </c>
      <c r="N110" s="6"/>
      <c r="O110" s="11">
        <f t="shared" si="118"/>
        <v>11.8906616545088</v>
      </c>
      <c r="P110" s="11">
        <f t="shared" si="107"/>
        <v>0.575327557693613</v>
      </c>
      <c r="Q110" s="17">
        <f t="shared" si="108"/>
        <v>0.166844991731148</v>
      </c>
      <c r="R110" s="11">
        <f t="shared" si="109"/>
        <v>0.87929595</v>
      </c>
      <c r="S110" s="18">
        <f t="shared" si="110"/>
        <v>0.189748391006632</v>
      </c>
      <c r="T110" s="3">
        <v>0.27</v>
      </c>
      <c r="U110" s="19">
        <f t="shared" si="111"/>
        <v>0.0512320655717906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0.236354390340599</v>
      </c>
      <c r="AC110" s="27">
        <f t="shared" si="113"/>
        <v>11.2298333333333</v>
      </c>
      <c r="AD110" s="1">
        <f t="shared" si="114"/>
        <v>0.29</v>
      </c>
      <c r="AE110" s="28">
        <f t="shared" si="115"/>
        <v>32.685</v>
      </c>
      <c r="AF110" s="1">
        <f t="shared" si="116"/>
        <v>867531.941376706</v>
      </c>
    </row>
    <row r="111" s="1" customFormat="1" spans="1:32">
      <c r="A111" s="6"/>
      <c r="B111" s="6"/>
      <c r="C111" s="9">
        <v>4</v>
      </c>
      <c r="D111" s="12">
        <v>15.7805591114</v>
      </c>
      <c r="E111" s="13">
        <f t="shared" si="117"/>
        <v>8.05603706451613</v>
      </c>
      <c r="F111" s="9" t="s">
        <v>107</v>
      </c>
      <c r="G111" s="6">
        <v>5</v>
      </c>
      <c r="H111" s="11">
        <f t="shared" si="102"/>
        <v>15.7805591114</v>
      </c>
      <c r="I111" s="11">
        <f t="shared" si="103"/>
        <v>288.9305591114</v>
      </c>
      <c r="J111" s="11">
        <f t="shared" si="104"/>
        <v>0.1221053327074</v>
      </c>
      <c r="K111" s="11">
        <f t="shared" si="105"/>
        <v>11.2298333333333</v>
      </c>
      <c r="L111" s="11">
        <f t="shared" si="106"/>
        <v>3.032055</v>
      </c>
      <c r="M111" s="6" t="s">
        <v>109</v>
      </c>
      <c r="N111" s="11">
        <f>(O110-P110)*$C$24/100</f>
        <v>10.7495673919744</v>
      </c>
      <c r="O111" s="11">
        <f t="shared" si="118"/>
        <v>3.59782170484076</v>
      </c>
      <c r="P111" s="11">
        <f t="shared" si="107"/>
        <v>0.439313216291485</v>
      </c>
      <c r="Q111" s="17">
        <f t="shared" si="108"/>
        <v>0.127400832724531</v>
      </c>
      <c r="R111" s="11">
        <f t="shared" si="109"/>
        <v>0.87929595</v>
      </c>
      <c r="S111" s="18">
        <f t="shared" si="110"/>
        <v>0.144889593457732</v>
      </c>
      <c r="T111" s="3">
        <v>0.27</v>
      </c>
      <c r="U111" s="19">
        <f t="shared" si="111"/>
        <v>0.0391201902335877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0.282801052962386</v>
      </c>
      <c r="AC111" s="27">
        <f t="shared" si="113"/>
        <v>11.2298333333333</v>
      </c>
      <c r="AD111" s="1">
        <f t="shared" si="114"/>
        <v>0.29</v>
      </c>
      <c r="AE111" s="28">
        <f t="shared" si="115"/>
        <v>32.685</v>
      </c>
      <c r="AF111" s="1">
        <f t="shared" si="116"/>
        <v>1038013.07073793</v>
      </c>
    </row>
    <row r="112" s="1" customFormat="1" spans="1:32">
      <c r="A112" s="6"/>
      <c r="B112" s="6"/>
      <c r="C112" s="9">
        <v>5</v>
      </c>
      <c r="D112" s="12">
        <v>22.4084240380645</v>
      </c>
      <c r="E112" s="13">
        <f t="shared" si="117"/>
        <v>15.7805591114</v>
      </c>
      <c r="F112" s="9" t="s">
        <v>109</v>
      </c>
      <c r="G112" s="6">
        <v>6</v>
      </c>
      <c r="H112" s="11">
        <f t="shared" si="102"/>
        <v>22.4084240380645</v>
      </c>
      <c r="I112" s="11">
        <f t="shared" si="103"/>
        <v>295.558424038064</v>
      </c>
      <c r="J112" s="11">
        <f t="shared" si="104"/>
        <v>0.259976066092504</v>
      </c>
      <c r="K112" s="11">
        <f t="shared" si="105"/>
        <v>11.2298333333333</v>
      </c>
      <c r="L112" s="11">
        <f t="shared" si="106"/>
        <v>3.032055</v>
      </c>
      <c r="M112" s="6" t="s">
        <v>107</v>
      </c>
      <c r="N112" s="6"/>
      <c r="O112" s="11">
        <f t="shared" si="118"/>
        <v>6.19056348854927</v>
      </c>
      <c r="P112" s="11">
        <f t="shared" si="107"/>
        <v>1.60939834264893</v>
      </c>
      <c r="Q112" s="17">
        <f t="shared" si="108"/>
        <v>0.46672551936819</v>
      </c>
      <c r="R112" s="11">
        <f t="shared" si="109"/>
        <v>0.87929595</v>
      </c>
      <c r="S112" s="18">
        <f t="shared" si="110"/>
        <v>0.530794574191078</v>
      </c>
      <c r="T112" s="3">
        <v>0.27</v>
      </c>
      <c r="U112" s="19">
        <f t="shared" si="111"/>
        <v>0.143314535031591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0.303046014156638</v>
      </c>
      <c r="AC112" s="27">
        <f t="shared" si="113"/>
        <v>11.2298333333333</v>
      </c>
      <c r="AD112" s="1">
        <f t="shared" si="114"/>
        <v>0.29</v>
      </c>
      <c r="AE112" s="28">
        <f t="shared" si="115"/>
        <v>32.685</v>
      </c>
      <c r="AF112" s="1">
        <f t="shared" si="116"/>
        <v>1112321.61420368</v>
      </c>
    </row>
    <row r="113" s="1" customFormat="1" spans="1:32">
      <c r="A113" s="6"/>
      <c r="B113" s="6"/>
      <c r="C113" s="9">
        <v>6</v>
      </c>
      <c r="D113" s="12">
        <v>26.9380357446667</v>
      </c>
      <c r="E113" s="13">
        <f t="shared" si="117"/>
        <v>22.4084240380645</v>
      </c>
      <c r="F113" s="9" t="s">
        <v>107</v>
      </c>
      <c r="G113" s="6">
        <v>7</v>
      </c>
      <c r="H113" s="11">
        <f t="shared" si="102"/>
        <v>26.9380357446667</v>
      </c>
      <c r="I113" s="11">
        <f t="shared" si="103"/>
        <v>300.088035744667</v>
      </c>
      <c r="J113" s="11">
        <f t="shared" si="104"/>
        <v>0.427455819243662</v>
      </c>
      <c r="K113" s="11">
        <f t="shared" si="105"/>
        <v>11.2298333333333</v>
      </c>
      <c r="L113" s="11">
        <f t="shared" si="106"/>
        <v>3.032055</v>
      </c>
      <c r="M113" s="6" t="s">
        <v>107</v>
      </c>
      <c r="N113" s="6"/>
      <c r="O113" s="11">
        <f t="shared" si="118"/>
        <v>7.61322014590034</v>
      </c>
      <c r="P113" s="11">
        <f t="shared" si="107"/>
        <v>3.25431525454818</v>
      </c>
      <c r="Q113" s="17">
        <f t="shared" si="108"/>
        <v>0.943751423818973</v>
      </c>
      <c r="R113" s="11">
        <f t="shared" si="109"/>
        <v>0.87929595</v>
      </c>
      <c r="S113" s="18">
        <f t="shared" si="110"/>
        <v>1.07330350358031</v>
      </c>
      <c r="T113" s="3">
        <v>0.27</v>
      </c>
      <c r="U113" s="19">
        <f t="shared" si="111"/>
        <v>0.289791945966683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12"/>
        <v>0.346706575101326</v>
      </c>
      <c r="AC113" s="27">
        <f t="shared" si="113"/>
        <v>11.2298333333333</v>
      </c>
      <c r="AD113" s="1">
        <f t="shared" si="114"/>
        <v>0.29</v>
      </c>
      <c r="AE113" s="28">
        <f t="shared" si="115"/>
        <v>32.685</v>
      </c>
      <c r="AF113" s="1">
        <f t="shared" si="116"/>
        <v>1272576.4380864</v>
      </c>
    </row>
    <row r="114" s="1" customFormat="1" spans="1:32">
      <c r="A114" s="6"/>
      <c r="B114" s="6"/>
      <c r="C114" s="9">
        <v>7</v>
      </c>
      <c r="D114" s="12">
        <v>28.3176190206452</v>
      </c>
      <c r="E114" s="13">
        <f t="shared" si="117"/>
        <v>26.9380357446667</v>
      </c>
      <c r="F114" s="9" t="s">
        <v>107</v>
      </c>
      <c r="G114" s="6">
        <v>8</v>
      </c>
      <c r="H114" s="11">
        <f t="shared" si="102"/>
        <v>28.3176190206452</v>
      </c>
      <c r="I114" s="11">
        <f t="shared" si="103"/>
        <v>301.467619020645</v>
      </c>
      <c r="J114" s="11">
        <f t="shared" si="104"/>
        <v>0.495879580382619</v>
      </c>
      <c r="K114" s="11">
        <f t="shared" si="105"/>
        <v>11.2298333333333</v>
      </c>
      <c r="L114" s="11">
        <f t="shared" si="106"/>
        <v>3.032055</v>
      </c>
      <c r="M114" s="6" t="s">
        <v>107</v>
      </c>
      <c r="N114" s="6"/>
      <c r="O114" s="11">
        <f t="shared" si="118"/>
        <v>7.39095989135216</v>
      </c>
      <c r="P114" s="11">
        <f t="shared" si="107"/>
        <v>3.66502608954848</v>
      </c>
      <c r="Q114" s="17">
        <f t="shared" si="108"/>
        <v>1.06285756596906</v>
      </c>
      <c r="R114" s="11">
        <f t="shared" si="109"/>
        <v>0.87929595</v>
      </c>
      <c r="S114" s="18">
        <f t="shared" si="110"/>
        <v>1.20875976509281</v>
      </c>
      <c r="T114" s="3">
        <v>0.27</v>
      </c>
      <c r="U114" s="19">
        <f t="shared" si="111"/>
        <v>0.326365136575058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12"/>
        <v>0.353812746036534</v>
      </c>
      <c r="AC114" s="27">
        <f t="shared" si="113"/>
        <v>11.2298333333333</v>
      </c>
      <c r="AD114" s="1">
        <f t="shared" si="114"/>
        <v>0.29</v>
      </c>
      <c r="AE114" s="28">
        <f t="shared" si="115"/>
        <v>32.685</v>
      </c>
      <c r="AF114" s="1">
        <f t="shared" si="116"/>
        <v>1298659.43260278</v>
      </c>
    </row>
    <row r="115" s="1" customFormat="1" spans="1:32">
      <c r="A115" s="6"/>
      <c r="B115" s="6"/>
      <c r="C115" s="9">
        <v>8</v>
      </c>
      <c r="D115" s="12">
        <v>27.2302424832258</v>
      </c>
      <c r="E115" s="13">
        <f t="shared" si="117"/>
        <v>28.3176190206452</v>
      </c>
      <c r="F115" s="9" t="s">
        <v>107</v>
      </c>
      <c r="G115" s="6">
        <v>9</v>
      </c>
      <c r="H115" s="11">
        <f t="shared" si="102"/>
        <v>27.2302424832258</v>
      </c>
      <c r="I115" s="11">
        <f t="shared" si="103"/>
        <v>300.380242483226</v>
      </c>
      <c r="J115" s="11">
        <f t="shared" si="104"/>
        <v>0.441163031823074</v>
      </c>
      <c r="K115" s="11">
        <f t="shared" si="105"/>
        <v>11.2298333333333</v>
      </c>
      <c r="L115" s="11">
        <f t="shared" si="106"/>
        <v>3.032055</v>
      </c>
      <c r="M115" s="6" t="s">
        <v>107</v>
      </c>
      <c r="N115" s="6"/>
      <c r="O115" s="11">
        <f t="shared" si="118"/>
        <v>6.75798880180368</v>
      </c>
      <c r="P115" s="11">
        <f t="shared" si="107"/>
        <v>2.9813748288301</v>
      </c>
      <c r="Q115" s="17">
        <f t="shared" si="108"/>
        <v>0.864598700360728</v>
      </c>
      <c r="R115" s="11">
        <f t="shared" si="109"/>
        <v>0.87929595</v>
      </c>
      <c r="S115" s="18">
        <f t="shared" si="110"/>
        <v>0.983285207171406</v>
      </c>
      <c r="T115" s="3">
        <v>0.27</v>
      </c>
      <c r="U115" s="19">
        <f t="shared" si="111"/>
        <v>0.26548700593628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12"/>
        <v>0.341984125253419</v>
      </c>
      <c r="AC115" s="27">
        <f t="shared" si="113"/>
        <v>11.2298333333333</v>
      </c>
      <c r="AD115" s="1">
        <f t="shared" si="114"/>
        <v>0.29</v>
      </c>
      <c r="AE115" s="28">
        <f t="shared" si="115"/>
        <v>32.685</v>
      </c>
      <c r="AF115" s="1">
        <f t="shared" si="116"/>
        <v>1255242.82275264</v>
      </c>
    </row>
    <row r="116" s="1" customFormat="1" spans="1:32">
      <c r="A116" s="6"/>
      <c r="B116" s="6"/>
      <c r="C116" s="9">
        <v>9</v>
      </c>
      <c r="D116" s="12">
        <v>20.8531015963333</v>
      </c>
      <c r="E116" s="13">
        <f t="shared" si="117"/>
        <v>27.2302424832258</v>
      </c>
      <c r="F116" s="9" t="s">
        <v>107</v>
      </c>
      <c r="G116" s="6">
        <v>10</v>
      </c>
      <c r="H116" s="11">
        <f t="shared" si="102"/>
        <v>20.8531015963333</v>
      </c>
      <c r="I116" s="11">
        <f t="shared" si="103"/>
        <v>294.003101596333</v>
      </c>
      <c r="J116" s="11">
        <f t="shared" si="104"/>
        <v>0.218396501025376</v>
      </c>
      <c r="K116" s="11">
        <f t="shared" si="105"/>
        <v>11.2298333333333</v>
      </c>
      <c r="L116" s="11">
        <f t="shared" si="106"/>
        <v>3.032055</v>
      </c>
      <c r="M116" s="6" t="s">
        <v>107</v>
      </c>
      <c r="N116" s="6"/>
      <c r="O116" s="11">
        <f t="shared" si="118"/>
        <v>6.80866897297358</v>
      </c>
      <c r="P116" s="11">
        <f t="shared" si="107"/>
        <v>1.48698948033747</v>
      </c>
      <c r="Q116" s="17">
        <f t="shared" si="108"/>
        <v>0.431226949297867</v>
      </c>
      <c r="R116" s="11">
        <f t="shared" si="109"/>
        <v>0.87929595</v>
      </c>
      <c r="S116" s="18">
        <f t="shared" si="110"/>
        <v>0.490422990459432</v>
      </c>
      <c r="T116" s="3">
        <v>0.27</v>
      </c>
      <c r="U116" s="19">
        <f t="shared" si="111"/>
        <v>0.132414207424047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12"/>
        <v>0.300928080502492</v>
      </c>
      <c r="AC116" s="27">
        <f t="shared" si="113"/>
        <v>11.2298333333333</v>
      </c>
      <c r="AD116" s="1">
        <f t="shared" si="114"/>
        <v>0.29</v>
      </c>
      <c r="AE116" s="28">
        <f t="shared" si="115"/>
        <v>32.685</v>
      </c>
      <c r="AF116" s="1">
        <f t="shared" si="116"/>
        <v>1104547.80009326</v>
      </c>
    </row>
    <row r="117" s="1" customFormat="1" spans="1:32">
      <c r="A117" s="6"/>
      <c r="B117" s="6"/>
      <c r="C117" s="9">
        <v>10</v>
      </c>
      <c r="D117" s="12">
        <v>12.9822099587097</v>
      </c>
      <c r="E117" s="13">
        <f t="shared" si="117"/>
        <v>20.8531015963333</v>
      </c>
      <c r="F117" s="9" t="s">
        <v>107</v>
      </c>
      <c r="G117" s="6">
        <v>11</v>
      </c>
      <c r="H117" s="11">
        <f t="shared" si="102"/>
        <v>12.9822099587097</v>
      </c>
      <c r="I117" s="11">
        <f t="shared" si="103"/>
        <v>286.13220995871</v>
      </c>
      <c r="J117" s="11">
        <f t="shared" si="104"/>
        <v>0.087821526202388</v>
      </c>
      <c r="K117" s="11">
        <f t="shared" si="105"/>
        <v>11.2298333333333</v>
      </c>
      <c r="L117" s="11">
        <f t="shared" si="106"/>
        <v>3.032055</v>
      </c>
      <c r="M117" s="6" t="s">
        <v>109</v>
      </c>
      <c r="N117" s="11">
        <f>(O116-P116)*$C$24/100</f>
        <v>5.05559551800431</v>
      </c>
      <c r="O117" s="11">
        <f t="shared" si="118"/>
        <v>3.29813897463181</v>
      </c>
      <c r="P117" s="11">
        <f t="shared" si="107"/>
        <v>0.289647598379744</v>
      </c>
      <c r="Q117" s="17">
        <f t="shared" si="108"/>
        <v>0.0839978035301258</v>
      </c>
      <c r="R117" s="11">
        <f t="shared" si="109"/>
        <v>0.87929595</v>
      </c>
      <c r="S117" s="18">
        <f t="shared" si="110"/>
        <v>0.0955284776759473</v>
      </c>
      <c r="T117" s="3">
        <v>0.27</v>
      </c>
      <c r="U117" s="19">
        <f t="shared" si="111"/>
        <v>0.0257926889725058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0.231411519467358</v>
      </c>
      <c r="AC117" s="27">
        <f t="shared" si="113"/>
        <v>11.2298333333333</v>
      </c>
      <c r="AD117" s="1">
        <f t="shared" si="114"/>
        <v>0.29</v>
      </c>
      <c r="AE117" s="28">
        <f t="shared" si="115"/>
        <v>32.685</v>
      </c>
      <c r="AF117" s="1">
        <f t="shared" si="116"/>
        <v>849389.277056158</v>
      </c>
    </row>
    <row r="118" s="1" customFormat="1" spans="1:33">
      <c r="A118" s="6"/>
      <c r="B118" s="6"/>
      <c r="C118" s="9">
        <v>11</v>
      </c>
      <c r="D118" s="12">
        <v>5.66776696436667</v>
      </c>
      <c r="E118" s="13">
        <f t="shared" si="117"/>
        <v>12.9822099587097</v>
      </c>
      <c r="F118" s="9" t="s">
        <v>109</v>
      </c>
      <c r="G118" s="6">
        <v>12</v>
      </c>
      <c r="H118" s="11">
        <f t="shared" si="102"/>
        <v>5.66776696436667</v>
      </c>
      <c r="I118" s="11">
        <f t="shared" si="103"/>
        <v>278.817766964367</v>
      </c>
      <c r="J118" s="11">
        <f t="shared" si="104"/>
        <v>0.0359668547938982</v>
      </c>
      <c r="K118" s="11">
        <f t="shared" si="105"/>
        <v>11.2298333333333</v>
      </c>
      <c r="L118" s="11">
        <f t="shared" si="106"/>
        <v>3.032055</v>
      </c>
      <c r="M118" s="6" t="s">
        <v>107</v>
      </c>
      <c r="N118" s="6"/>
      <c r="O118" s="11">
        <f t="shared" si="118"/>
        <v>6.04054637625206</v>
      </c>
      <c r="P118" s="11">
        <f t="shared" si="107"/>
        <v>0.217259454390466</v>
      </c>
      <c r="Q118" s="17">
        <f t="shared" si="108"/>
        <v>0.0630052417732351</v>
      </c>
      <c r="R118" s="11">
        <f t="shared" si="109"/>
        <v>0.87929595</v>
      </c>
      <c r="S118" s="18">
        <f t="shared" si="110"/>
        <v>0.0716541930771262</v>
      </c>
      <c r="T118" s="3">
        <v>0.27</v>
      </c>
      <c r="U118" s="19">
        <f t="shared" si="111"/>
        <v>0.0193466321308241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0.230159050623019</v>
      </c>
      <c r="AC118" s="27">
        <f t="shared" si="113"/>
        <v>11.2298333333333</v>
      </c>
      <c r="AD118" s="1">
        <f t="shared" si="114"/>
        <v>0.29</v>
      </c>
      <c r="AE118" s="28">
        <f t="shared" si="115"/>
        <v>32.685</v>
      </c>
      <c r="AF118" s="1">
        <f t="shared" si="116"/>
        <v>844792.126453297</v>
      </c>
      <c r="AG118" s="1">
        <f>SUM(AF107:AF118)</f>
        <v>12151145.0506998</v>
      </c>
    </row>
    <row r="119" s="1" customFormat="1" spans="1:46">
      <c r="A119" s="6"/>
      <c r="B119" s="6"/>
      <c r="C119" s="9">
        <v>12</v>
      </c>
      <c r="D119" s="12">
        <v>-2.70780264629032</v>
      </c>
      <c r="E119" s="13">
        <f t="shared" si="117"/>
        <v>5.66776696436667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v>625.464</v>
      </c>
      <c r="C123" s="9" t="s">
        <v>106</v>
      </c>
      <c r="D123" s="10">
        <v>-1.4</v>
      </c>
      <c r="E123" s="9"/>
      <c r="F123" s="9"/>
      <c r="G123" s="6">
        <v>1</v>
      </c>
      <c r="H123" s="11">
        <f t="shared" ref="H123:H134" si="119">E124</f>
        <v>-1.4</v>
      </c>
      <c r="I123" s="11">
        <f t="shared" ref="I123:I134" si="120">H123+273.15</f>
        <v>271.75</v>
      </c>
      <c r="J123" s="11">
        <f t="shared" ref="J123:J134" si="121">EXP(($C$18*(I123-$C$16))/($C$19*I123*$C$16))</f>
        <v>0.014502809854759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0.00755915455249751</v>
      </c>
      <c r="Q123" s="17">
        <f t="shared" ref="Q123:Q134" si="125">P123*$B$125</f>
        <v>0.00196538018364935</v>
      </c>
      <c r="R123" s="11">
        <f t="shared" ref="R123:R134" si="126">L123*$B$125</f>
        <v>0.1355172</v>
      </c>
      <c r="S123" s="18">
        <f t="shared" ref="S123:S134" si="127">Q123/R123</f>
        <v>0.014502809854759</v>
      </c>
      <c r="T123" s="3">
        <v>0.01</v>
      </c>
      <c r="U123" s="19">
        <f t="shared" ref="U123:U134" si="128">S123*T123</f>
        <v>0.00014502809854759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0.00563502809854759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4.26367469992042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-4.18609269745161</v>
      </c>
      <c r="E124" s="13">
        <f t="shared" ref="E124:E135" si="135">D123</f>
        <v>-1.4</v>
      </c>
      <c r="F124" s="9" t="s">
        <v>107</v>
      </c>
      <c r="G124" s="6">
        <v>2</v>
      </c>
      <c r="H124" s="11">
        <f t="shared" si="119"/>
        <v>-4.18609269745161</v>
      </c>
      <c r="I124" s="11">
        <f t="shared" si="120"/>
        <v>268.963907302548</v>
      </c>
      <c r="J124" s="11">
        <f t="shared" si="121"/>
        <v>0.0100060895582196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1.0348808454475</v>
      </c>
      <c r="P124" s="11">
        <f t="shared" si="124"/>
        <v>0.0103551104216337</v>
      </c>
      <c r="Q124" s="17">
        <f t="shared" si="125"/>
        <v>0.00269232870962476</v>
      </c>
      <c r="R124" s="11">
        <f t="shared" si="126"/>
        <v>0.1355172</v>
      </c>
      <c r="S124" s="18">
        <f t="shared" si="127"/>
        <v>0.0198670627021866</v>
      </c>
      <c r="T124" s="3">
        <v>0.01</v>
      </c>
      <c r="U124" s="19">
        <f t="shared" si="128"/>
        <v>0.000198670627021866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0.00568867062702187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4.30426265928738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-1.23089680735714</v>
      </c>
      <c r="E125" s="13">
        <f t="shared" si="135"/>
        <v>-4.18609269745161</v>
      </c>
      <c r="F125" s="9" t="s">
        <v>107</v>
      </c>
      <c r="G125" s="6">
        <v>3</v>
      </c>
      <c r="H125" s="11">
        <f t="shared" si="119"/>
        <v>-1.23089680735714</v>
      </c>
      <c r="I125" s="11">
        <f t="shared" si="120"/>
        <v>271.919103192643</v>
      </c>
      <c r="J125" s="11">
        <f t="shared" si="121"/>
        <v>0.0148295917278934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1.54574573502587</v>
      </c>
      <c r="P125" s="11">
        <f t="shared" si="124"/>
        <v>0.0229227781655662</v>
      </c>
      <c r="Q125" s="17">
        <f t="shared" si="125"/>
        <v>0.0059599223230472</v>
      </c>
      <c r="R125" s="11">
        <f t="shared" si="126"/>
        <v>0.1355172</v>
      </c>
      <c r="S125" s="18">
        <f t="shared" si="127"/>
        <v>0.043979084005921</v>
      </c>
      <c r="T125" s="3">
        <v>0.01</v>
      </c>
      <c r="U125" s="19">
        <f t="shared" si="128"/>
        <v>0.00043979084005921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0.00592979084005921</v>
      </c>
      <c r="AU125" s="27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4.48670330270347</v>
      </c>
    </row>
    <row r="126" s="1" customFormat="1" spans="1:50">
      <c r="A126" s="6"/>
      <c r="B126" s="6"/>
      <c r="C126" s="9">
        <v>3</v>
      </c>
      <c r="D126" s="12">
        <v>8.05603706451613</v>
      </c>
      <c r="E126" s="13">
        <f t="shared" si="135"/>
        <v>-1.23089680735714</v>
      </c>
      <c r="F126" s="9" t="s">
        <v>107</v>
      </c>
      <c r="G126" s="6">
        <v>4</v>
      </c>
      <c r="H126" s="11">
        <f t="shared" si="119"/>
        <v>8.05603706451613</v>
      </c>
      <c r="I126" s="11">
        <f t="shared" si="120"/>
        <v>281.206037064516</v>
      </c>
      <c r="J126" s="11">
        <f t="shared" si="121"/>
        <v>0.0483848228475542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2.0440429568603</v>
      </c>
      <c r="P126" s="11">
        <f t="shared" si="124"/>
        <v>0.0989006563604766</v>
      </c>
      <c r="Q126" s="17">
        <f t="shared" si="125"/>
        <v>0.0257141706537239</v>
      </c>
      <c r="R126" s="11">
        <f t="shared" si="126"/>
        <v>0.1355172</v>
      </c>
      <c r="S126" s="18">
        <f t="shared" si="127"/>
        <v>0.189748391006632</v>
      </c>
      <c r="T126" s="3">
        <v>0.01</v>
      </c>
      <c r="U126" s="19">
        <f t="shared" si="128"/>
        <v>0.00189748391006632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0.00738748391006632</v>
      </c>
      <c r="AU126" s="27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5.58964883449958</v>
      </c>
    </row>
    <row r="127" s="1" customFormat="1" spans="1:50">
      <c r="A127" s="6"/>
      <c r="B127" s="6"/>
      <c r="C127" s="9">
        <v>4</v>
      </c>
      <c r="D127" s="12">
        <v>15.7805591114</v>
      </c>
      <c r="E127" s="13">
        <f t="shared" si="135"/>
        <v>8.05603706451613</v>
      </c>
      <c r="F127" s="9" t="s">
        <v>107</v>
      </c>
      <c r="G127" s="6">
        <v>5</v>
      </c>
      <c r="H127" s="11">
        <f t="shared" si="119"/>
        <v>15.7805591114</v>
      </c>
      <c r="I127" s="11">
        <f t="shared" si="120"/>
        <v>288.9305591114</v>
      </c>
      <c r="J127" s="11">
        <f t="shared" si="121"/>
        <v>0.1221053327074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1.84788518547483</v>
      </c>
      <c r="O127" s="11">
        <f t="shared" si="136"/>
        <v>0.618477115024991</v>
      </c>
      <c r="P127" s="11">
        <f t="shared" si="124"/>
        <v>0.0755193539020393</v>
      </c>
      <c r="Q127" s="17">
        <f t="shared" si="125"/>
        <v>0.0196350320145302</v>
      </c>
      <c r="R127" s="11">
        <f t="shared" si="126"/>
        <v>0.1355172</v>
      </c>
      <c r="S127" s="18">
        <f t="shared" si="127"/>
        <v>0.144889593457732</v>
      </c>
      <c r="T127" s="3">
        <v>0.01</v>
      </c>
      <c r="U127" s="19">
        <f t="shared" si="128"/>
        <v>0.00144889593457732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0.0113988959345773</v>
      </c>
      <c r="AU127" s="27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8.62483440247794</v>
      </c>
    </row>
    <row r="128" s="1" customFormat="1" spans="1:50">
      <c r="A128" s="6"/>
      <c r="B128" s="6"/>
      <c r="C128" s="9">
        <v>5</v>
      </c>
      <c r="D128" s="12">
        <v>22.4084240380645</v>
      </c>
      <c r="E128" s="13">
        <f t="shared" si="135"/>
        <v>15.7805591114</v>
      </c>
      <c r="F128" s="9" t="s">
        <v>109</v>
      </c>
      <c r="G128" s="6">
        <v>6</v>
      </c>
      <c r="H128" s="11">
        <f t="shared" si="119"/>
        <v>22.4084240380645</v>
      </c>
      <c r="I128" s="11">
        <f t="shared" si="120"/>
        <v>295.558424038064</v>
      </c>
      <c r="J128" s="11">
        <f t="shared" si="121"/>
        <v>0.259976066092504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1.06417776112295</v>
      </c>
      <c r="P128" s="11">
        <f t="shared" si="124"/>
        <v>0.276660747959874</v>
      </c>
      <c r="Q128" s="17">
        <f t="shared" si="125"/>
        <v>0.0719317944695672</v>
      </c>
      <c r="R128" s="11">
        <f t="shared" si="126"/>
        <v>0.1355172</v>
      </c>
      <c r="S128" s="18">
        <f t="shared" si="127"/>
        <v>0.530794574191078</v>
      </c>
      <c r="T128" s="3">
        <v>0.01</v>
      </c>
      <c r="U128" s="19">
        <f t="shared" si="128"/>
        <v>0.00530794574191078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0.0152579457419108</v>
      </c>
      <c r="AU128" s="27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11.5447369728842</v>
      </c>
    </row>
    <row r="129" s="1" customFormat="1" spans="1:50">
      <c r="A129" s="6"/>
      <c r="B129" s="6"/>
      <c r="C129" s="9">
        <v>6</v>
      </c>
      <c r="D129" s="12">
        <v>26.9380357446667</v>
      </c>
      <c r="E129" s="13">
        <f t="shared" si="135"/>
        <v>22.4084240380645</v>
      </c>
      <c r="F129" s="9" t="s">
        <v>107</v>
      </c>
      <c r="G129" s="6">
        <v>7</v>
      </c>
      <c r="H129" s="11">
        <f t="shared" si="119"/>
        <v>26.9380357446667</v>
      </c>
      <c r="I129" s="11">
        <f t="shared" si="120"/>
        <v>300.088035744667</v>
      </c>
      <c r="J129" s="11">
        <f t="shared" si="121"/>
        <v>0.427455819243662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1.30873701316308</v>
      </c>
      <c r="P129" s="11">
        <f t="shared" si="124"/>
        <v>0.559427252136127</v>
      </c>
      <c r="Q129" s="17">
        <f t="shared" si="125"/>
        <v>0.145451085555393</v>
      </c>
      <c r="R129" s="11">
        <f t="shared" si="126"/>
        <v>0.1355172</v>
      </c>
      <c r="S129" s="18">
        <f t="shared" si="127"/>
        <v>1.07330350358031</v>
      </c>
      <c r="T129" s="3">
        <v>0.01</v>
      </c>
      <c r="U129" s="19">
        <f t="shared" si="128"/>
        <v>0.0107330350358031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0.0206830350358031</v>
      </c>
      <c r="AU129" s="27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15.6495640585094</v>
      </c>
    </row>
    <row r="130" s="1" customFormat="1" spans="1:50">
      <c r="A130" s="6"/>
      <c r="B130" s="6"/>
      <c r="C130" s="9">
        <v>7</v>
      </c>
      <c r="D130" s="12">
        <v>28.3176190206452</v>
      </c>
      <c r="E130" s="13">
        <f t="shared" si="135"/>
        <v>26.9380357446667</v>
      </c>
      <c r="F130" s="9" t="s">
        <v>107</v>
      </c>
      <c r="G130" s="6">
        <v>8</v>
      </c>
      <c r="H130" s="11">
        <f t="shared" si="119"/>
        <v>28.3176190206452</v>
      </c>
      <c r="I130" s="11">
        <f t="shared" si="120"/>
        <v>301.467619020645</v>
      </c>
      <c r="J130" s="11">
        <f t="shared" si="121"/>
        <v>0.495879580382619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1.27052976102695</v>
      </c>
      <c r="P130" s="11">
        <f t="shared" si="124"/>
        <v>0.630029764761674</v>
      </c>
      <c r="Q130" s="17">
        <f t="shared" si="125"/>
        <v>0.163807738838035</v>
      </c>
      <c r="R130" s="11">
        <f t="shared" si="126"/>
        <v>0.1355172</v>
      </c>
      <c r="S130" s="18">
        <f t="shared" si="127"/>
        <v>1.20875976509281</v>
      </c>
      <c r="T130" s="3">
        <v>0.01</v>
      </c>
      <c r="U130" s="19">
        <f t="shared" si="128"/>
        <v>0.0120875976509281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0.0220375976509281</v>
      </c>
      <c r="AU130" s="27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16.6744772001236</v>
      </c>
    </row>
    <row r="131" s="1" customFormat="1" spans="1:50">
      <c r="A131" s="6"/>
      <c r="B131" s="6"/>
      <c r="C131" s="9">
        <v>8</v>
      </c>
      <c r="D131" s="12">
        <v>27.2302424832258</v>
      </c>
      <c r="E131" s="13">
        <f t="shared" si="135"/>
        <v>28.3176190206452</v>
      </c>
      <c r="F131" s="9" t="s">
        <v>107</v>
      </c>
      <c r="G131" s="6">
        <v>9</v>
      </c>
      <c r="H131" s="11">
        <f t="shared" si="119"/>
        <v>27.2302424832258</v>
      </c>
      <c r="I131" s="11">
        <f t="shared" si="120"/>
        <v>300.380242483226</v>
      </c>
      <c r="J131" s="11">
        <f t="shared" si="121"/>
        <v>0.441163031823074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1.16171999626528</v>
      </c>
      <c r="P131" s="11">
        <f t="shared" si="124"/>
        <v>0.51250791568188</v>
      </c>
      <c r="Q131" s="17">
        <f t="shared" si="125"/>
        <v>0.133252058077289</v>
      </c>
      <c r="R131" s="11">
        <f t="shared" si="126"/>
        <v>0.1355172</v>
      </c>
      <c r="S131" s="18">
        <f t="shared" si="127"/>
        <v>0.983285207171406</v>
      </c>
      <c r="T131" s="3">
        <v>0.01</v>
      </c>
      <c r="U131" s="19">
        <f t="shared" si="128"/>
        <v>0.00983285207171406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0.0197828520717141</v>
      </c>
      <c r="AU131" s="27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14.968451690982</v>
      </c>
    </row>
    <row r="132" s="1" customFormat="1" spans="1:50">
      <c r="A132" s="6"/>
      <c r="B132" s="6"/>
      <c r="C132" s="9">
        <v>9</v>
      </c>
      <c r="D132" s="12">
        <v>20.8531015963333</v>
      </c>
      <c r="E132" s="13">
        <f t="shared" si="135"/>
        <v>27.2302424832258</v>
      </c>
      <c r="F132" s="9" t="s">
        <v>107</v>
      </c>
      <c r="G132" s="6">
        <v>10</v>
      </c>
      <c r="H132" s="11">
        <f t="shared" si="119"/>
        <v>20.8531015963333</v>
      </c>
      <c r="I132" s="11">
        <f t="shared" si="120"/>
        <v>294.003101596333</v>
      </c>
      <c r="J132" s="11">
        <f t="shared" si="121"/>
        <v>0.218396501025376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1.1704320805834</v>
      </c>
      <c r="P132" s="11">
        <f t="shared" si="124"/>
        <v>0.255618271087265</v>
      </c>
      <c r="Q132" s="17">
        <f t="shared" si="125"/>
        <v>0.066460750482689</v>
      </c>
      <c r="R132" s="11">
        <f t="shared" si="126"/>
        <v>0.1355172</v>
      </c>
      <c r="S132" s="18">
        <f t="shared" si="127"/>
        <v>0.490422990459432</v>
      </c>
      <c r="T132" s="3">
        <v>0.01</v>
      </c>
      <c r="U132" s="19">
        <f t="shared" si="128"/>
        <v>0.00490422990459432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9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0.0123542299045943</v>
      </c>
      <c r="AU132" s="27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9.34767610028347</v>
      </c>
    </row>
    <row r="133" s="1" customFormat="1" spans="1:50">
      <c r="A133" s="6"/>
      <c r="B133" s="6"/>
      <c r="C133" s="9">
        <v>10</v>
      </c>
      <c r="D133" s="12">
        <v>12.9822099587097</v>
      </c>
      <c r="E133" s="13">
        <f t="shared" si="135"/>
        <v>20.8531015963333</v>
      </c>
      <c r="F133" s="9" t="s">
        <v>107</v>
      </c>
      <c r="G133" s="6">
        <v>11</v>
      </c>
      <c r="H133" s="11">
        <f t="shared" si="119"/>
        <v>12.9822099587097</v>
      </c>
      <c r="I133" s="11">
        <f t="shared" si="120"/>
        <v>286.13220995871</v>
      </c>
      <c r="J133" s="11">
        <f t="shared" si="121"/>
        <v>0.087821526202388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0.869073119021325</v>
      </c>
      <c r="O133" s="11">
        <f t="shared" si="136"/>
        <v>0.566960690474807</v>
      </c>
      <c r="P133" s="11">
        <f t="shared" si="124"/>
        <v>0.0497913531342572</v>
      </c>
      <c r="Q133" s="17">
        <f t="shared" si="125"/>
        <v>0.0129457518149069</v>
      </c>
      <c r="R133" s="11">
        <f t="shared" si="126"/>
        <v>0.1355172</v>
      </c>
      <c r="S133" s="18">
        <f t="shared" si="127"/>
        <v>0.0955284776759473</v>
      </c>
      <c r="T133" s="3">
        <v>0.01</v>
      </c>
      <c r="U133" s="19">
        <f t="shared" si="128"/>
        <v>0.000955284776759473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0.00644528477675947</v>
      </c>
      <c r="AU133" s="27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4.8767454493323</v>
      </c>
    </row>
    <row r="134" s="1" customFormat="1" spans="1:51">
      <c r="A134" s="6"/>
      <c r="B134" s="6"/>
      <c r="C134" s="9">
        <v>11</v>
      </c>
      <c r="D134" s="12">
        <v>5.66776696436667</v>
      </c>
      <c r="E134" s="13">
        <f t="shared" si="135"/>
        <v>12.9822099587097</v>
      </c>
      <c r="F134" s="9" t="s">
        <v>109</v>
      </c>
      <c r="G134" s="6">
        <v>12</v>
      </c>
      <c r="H134" s="11">
        <f t="shared" si="119"/>
        <v>5.66776696436667</v>
      </c>
      <c r="I134" s="11">
        <f t="shared" si="120"/>
        <v>278.817766964367</v>
      </c>
      <c r="J134" s="11">
        <f t="shared" si="121"/>
        <v>0.0359668547938982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1.03838933734055</v>
      </c>
      <c r="P134" s="11">
        <f t="shared" si="124"/>
        <v>0.0373475985156597</v>
      </c>
      <c r="Q134" s="17">
        <f t="shared" si="125"/>
        <v>0.00971037561407152</v>
      </c>
      <c r="R134" s="11">
        <f t="shared" si="126"/>
        <v>0.1355172</v>
      </c>
      <c r="S134" s="18">
        <f t="shared" si="127"/>
        <v>0.0716541930771262</v>
      </c>
      <c r="T134" s="3">
        <v>0.01</v>
      </c>
      <c r="U134" s="19">
        <f t="shared" si="128"/>
        <v>0.000716541930771262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0.00620654193077126</v>
      </c>
      <c r="AU134" s="27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4.69610361145233</v>
      </c>
      <c r="AY134" s="1">
        <f>SUM(AX123:AX134)</f>
        <v>105.026878982456</v>
      </c>
    </row>
    <row r="135" s="1" customFormat="1" spans="1:46">
      <c r="A135" s="6"/>
      <c r="B135" s="6"/>
      <c r="C135" s="9">
        <v>12</v>
      </c>
      <c r="D135" s="12">
        <v>-2.70780264629032</v>
      </c>
      <c r="E135" s="13">
        <f t="shared" si="135"/>
        <v>5.66776696436667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v>341.64</v>
      </c>
      <c r="C139" s="9" t="s">
        <v>106</v>
      </c>
      <c r="D139" s="10">
        <v>-1.4</v>
      </c>
      <c r="E139" s="9"/>
      <c r="F139" s="9"/>
      <c r="G139" s="6">
        <v>1</v>
      </c>
      <c r="H139" s="11">
        <f t="shared" ref="H139:H150" si="138">E140</f>
        <v>-1.4</v>
      </c>
      <c r="I139" s="11">
        <f t="shared" ref="I139:I150" si="139">H139+273.15</f>
        <v>271.75</v>
      </c>
      <c r="J139" s="11">
        <f t="shared" ref="J139:J150" si="140">EXP(($C$18*(I139-$C$16))/($C$19*I139*$C$16))</f>
        <v>0.014502809854759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0.0041289499656499</v>
      </c>
      <c r="Q139" s="17">
        <f t="shared" ref="Q139:Q150" si="144">P139*$B$125</f>
        <v>0.00107352699106897</v>
      </c>
      <c r="R139" s="11">
        <f t="shared" ref="R139:R150" si="145">L139*$B$125</f>
        <v>0.074022</v>
      </c>
      <c r="S139" s="18">
        <f t="shared" ref="S139:S150" si="146">Q139/R139</f>
        <v>0.014502809854759</v>
      </c>
      <c r="T139" s="3">
        <v>0.01</v>
      </c>
      <c r="U139" s="19">
        <f t="shared" ref="U139:U150" si="147">S139*T139</f>
        <v>0.00014502809854759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0.00563502809854759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0.0583333333333333</v>
      </c>
      <c r="AX139" s="1">
        <f t="shared" ref="AX139:AX150" si="153">AW139*10000*AV139*0.67*AU139*AT139</f>
        <v>16.3022856173428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-4.18609269745161</v>
      </c>
      <c r="E140" s="13">
        <f t="shared" ref="E140:E151" si="155">D139</f>
        <v>-1.4</v>
      </c>
      <c r="F140" s="9" t="s">
        <v>107</v>
      </c>
      <c r="G140" s="6">
        <v>2</v>
      </c>
      <c r="H140" s="11">
        <f t="shared" si="138"/>
        <v>-4.18609269745161</v>
      </c>
      <c r="I140" s="11">
        <f t="shared" si="139"/>
        <v>268.963907302548</v>
      </c>
      <c r="J140" s="11">
        <f t="shared" si="140"/>
        <v>0.0100060895582196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0.56527105003435</v>
      </c>
      <c r="P140" s="11">
        <f t="shared" si="143"/>
        <v>0.00565615275131251</v>
      </c>
      <c r="Q140" s="17">
        <f t="shared" si="144"/>
        <v>0.00147059971534125</v>
      </c>
      <c r="R140" s="11">
        <f t="shared" si="145"/>
        <v>0.074022</v>
      </c>
      <c r="S140" s="18">
        <f t="shared" si="146"/>
        <v>0.0198670627021866</v>
      </c>
      <c r="T140" s="3">
        <v>0.01</v>
      </c>
      <c r="U140" s="19">
        <f t="shared" si="147"/>
        <v>0.000198670627021866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0.00568867062702187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0.0583333333333333</v>
      </c>
      <c r="AX140" s="1">
        <f t="shared" si="153"/>
        <v>16.4574748737459</v>
      </c>
      <c r="AZ140" s="2">
        <f t="shared" ref="AZ140:AZ150" si="158">$E$12/12</f>
        <v>0</v>
      </c>
      <c r="BA140" s="1">
        <f t="shared" si="154"/>
        <v>0</v>
      </c>
    </row>
    <row r="141" s="1" customFormat="1" spans="1:53">
      <c r="A141" s="6" t="s">
        <v>70</v>
      </c>
      <c r="B141" s="6">
        <v>0.26</v>
      </c>
      <c r="C141" s="9">
        <v>2</v>
      </c>
      <c r="D141" s="12">
        <v>-1.23089680735714</v>
      </c>
      <c r="E141" s="13">
        <f t="shared" si="155"/>
        <v>-4.18609269745161</v>
      </c>
      <c r="F141" s="9" t="s">
        <v>107</v>
      </c>
      <c r="G141" s="6">
        <v>3</v>
      </c>
      <c r="H141" s="11">
        <f t="shared" si="138"/>
        <v>-1.23089680735714</v>
      </c>
      <c r="I141" s="11">
        <f t="shared" si="139"/>
        <v>271.919103192643</v>
      </c>
      <c r="J141" s="11">
        <f t="shared" si="140"/>
        <v>0.0148295917278934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0.844314897283038</v>
      </c>
      <c r="P141" s="11">
        <f t="shared" si="143"/>
        <v>0.0125208452164857</v>
      </c>
      <c r="Q141" s="17">
        <f t="shared" si="144"/>
        <v>0.00325541975628629</v>
      </c>
      <c r="R141" s="11">
        <f t="shared" si="145"/>
        <v>0.074022</v>
      </c>
      <c r="S141" s="18">
        <f t="shared" si="146"/>
        <v>0.043979084005921</v>
      </c>
      <c r="T141" s="3">
        <v>0.01</v>
      </c>
      <c r="U141" s="19">
        <f t="shared" si="147"/>
        <v>0.00043979084005921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0.00592979084005921</v>
      </c>
      <c r="AU141" s="27">
        <f t="shared" si="151"/>
        <v>28.47</v>
      </c>
      <c r="AV141" s="1">
        <f t="shared" si="152"/>
        <v>0.26</v>
      </c>
      <c r="AW141" s="2">
        <f t="shared" si="157"/>
        <v>0.0583333333333333</v>
      </c>
      <c r="AX141" s="1">
        <f t="shared" si="153"/>
        <v>17.1550420397486</v>
      </c>
      <c r="AZ141" s="2">
        <f t="shared" si="158"/>
        <v>0</v>
      </c>
      <c r="BA141" s="1">
        <f t="shared" si="154"/>
        <v>0</v>
      </c>
    </row>
    <row r="142" s="1" customFormat="1" spans="1:53">
      <c r="A142" s="6"/>
      <c r="B142" s="6"/>
      <c r="C142" s="9">
        <v>3</v>
      </c>
      <c r="D142" s="12">
        <v>8.05603706451613</v>
      </c>
      <c r="E142" s="13">
        <f t="shared" si="155"/>
        <v>-1.23089680735714</v>
      </c>
      <c r="F142" s="9" t="s">
        <v>107</v>
      </c>
      <c r="G142" s="6">
        <v>4</v>
      </c>
      <c r="H142" s="11">
        <f t="shared" si="138"/>
        <v>8.05603706451613</v>
      </c>
      <c r="I142" s="11">
        <f t="shared" si="139"/>
        <v>281.206037064516</v>
      </c>
      <c r="J142" s="11">
        <f t="shared" si="140"/>
        <v>0.0483848228475542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1.11649405206655</v>
      </c>
      <c r="P142" s="11">
        <f t="shared" si="143"/>
        <v>0.054021366919588</v>
      </c>
      <c r="Q142" s="17">
        <f t="shared" si="144"/>
        <v>0.0140455553990929</v>
      </c>
      <c r="R142" s="11">
        <f t="shared" si="145"/>
        <v>0.074022</v>
      </c>
      <c r="S142" s="18">
        <f t="shared" si="146"/>
        <v>0.189748391006632</v>
      </c>
      <c r="T142" s="3">
        <v>0.01</v>
      </c>
      <c r="U142" s="19">
        <f t="shared" si="147"/>
        <v>0.00189748391006632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0.00738748391006632</v>
      </c>
      <c r="AU142" s="27">
        <f t="shared" si="151"/>
        <v>28.47</v>
      </c>
      <c r="AV142" s="1">
        <f t="shared" si="152"/>
        <v>0.26</v>
      </c>
      <c r="AW142" s="2">
        <f t="shared" si="157"/>
        <v>0.0583333333333333</v>
      </c>
      <c r="AX142" s="1">
        <f t="shared" si="153"/>
        <v>21.3721867201455</v>
      </c>
      <c r="AZ142" s="2">
        <f t="shared" si="158"/>
        <v>0</v>
      </c>
      <c r="BA142" s="1">
        <f t="shared" si="154"/>
        <v>0</v>
      </c>
    </row>
    <row r="143" s="1" customFormat="1" spans="1:53">
      <c r="A143" s="6"/>
      <c r="B143" s="6"/>
      <c r="C143" s="9">
        <v>4</v>
      </c>
      <c r="D143" s="12">
        <v>15.7805591114</v>
      </c>
      <c r="E143" s="13">
        <f t="shared" si="155"/>
        <v>8.05603706451613</v>
      </c>
      <c r="F143" s="9" t="s">
        <v>107</v>
      </c>
      <c r="G143" s="6">
        <v>5</v>
      </c>
      <c r="H143" s="11">
        <f t="shared" si="138"/>
        <v>15.7805591114</v>
      </c>
      <c r="I143" s="11">
        <f t="shared" si="139"/>
        <v>288.9305591114</v>
      </c>
      <c r="J143" s="11">
        <f t="shared" si="140"/>
        <v>0.1221053327074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1.00934905088962</v>
      </c>
      <c r="O143" s="11">
        <f t="shared" si="156"/>
        <v>0.337823634257348</v>
      </c>
      <c r="P143" s="11">
        <f t="shared" si="143"/>
        <v>0.0412500672574164</v>
      </c>
      <c r="Q143" s="17">
        <f t="shared" si="144"/>
        <v>0.0107250174869283</v>
      </c>
      <c r="R143" s="11">
        <f t="shared" si="145"/>
        <v>0.074022</v>
      </c>
      <c r="S143" s="18">
        <f t="shared" si="146"/>
        <v>0.144889593457732</v>
      </c>
      <c r="T143" s="3">
        <v>0.01</v>
      </c>
      <c r="U143" s="19">
        <f t="shared" si="147"/>
        <v>0.00144889593457732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0.0113988959345773</v>
      </c>
      <c r="AU143" s="27">
        <f t="shared" si="151"/>
        <v>28.47</v>
      </c>
      <c r="AV143" s="1">
        <f t="shared" si="152"/>
        <v>0.26</v>
      </c>
      <c r="AW143" s="2">
        <f t="shared" si="157"/>
        <v>0.0583333333333333</v>
      </c>
      <c r="AX143" s="1">
        <f t="shared" si="153"/>
        <v>32.9773080094745</v>
      </c>
      <c r="AZ143" s="2">
        <f t="shared" si="158"/>
        <v>0</v>
      </c>
      <c r="BA143" s="1">
        <f t="shared" si="154"/>
        <v>0</v>
      </c>
    </row>
    <row r="144" s="1" customFormat="1" spans="1:53">
      <c r="A144" s="6"/>
      <c r="B144" s="6"/>
      <c r="C144" s="9">
        <v>5</v>
      </c>
      <c r="D144" s="12">
        <v>22.4084240380645</v>
      </c>
      <c r="E144" s="13">
        <f t="shared" si="155"/>
        <v>15.7805591114</v>
      </c>
      <c r="F144" s="9" t="s">
        <v>109</v>
      </c>
      <c r="G144" s="6">
        <v>6</v>
      </c>
      <c r="H144" s="11">
        <f t="shared" si="138"/>
        <v>22.4084240380645</v>
      </c>
      <c r="I144" s="11">
        <f t="shared" si="139"/>
        <v>295.558424038064</v>
      </c>
      <c r="J144" s="11">
        <f t="shared" si="140"/>
        <v>0.259976066092504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0.581273566999932</v>
      </c>
      <c r="P144" s="11">
        <f t="shared" si="143"/>
        <v>0.1511172152722</v>
      </c>
      <c r="Q144" s="17">
        <f t="shared" si="144"/>
        <v>0.039290475970772</v>
      </c>
      <c r="R144" s="11">
        <f t="shared" si="145"/>
        <v>0.074022</v>
      </c>
      <c r="S144" s="18">
        <f t="shared" si="146"/>
        <v>0.530794574191078</v>
      </c>
      <c r="T144" s="3">
        <v>0.01</v>
      </c>
      <c r="U144" s="19">
        <f t="shared" si="147"/>
        <v>0.00530794574191078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0.0152579457419108</v>
      </c>
      <c r="AU144" s="27">
        <f t="shared" si="151"/>
        <v>28.47</v>
      </c>
      <c r="AV144" s="1">
        <f t="shared" si="152"/>
        <v>0.26</v>
      </c>
      <c r="AW144" s="2">
        <f t="shared" si="157"/>
        <v>0.0583333333333333</v>
      </c>
      <c r="AX144" s="1">
        <f t="shared" si="153"/>
        <v>44.1416413669101</v>
      </c>
      <c r="AZ144" s="2">
        <f t="shared" si="158"/>
        <v>0</v>
      </c>
      <c r="BA144" s="1">
        <f t="shared" si="154"/>
        <v>0</v>
      </c>
    </row>
    <row r="145" s="1" customFormat="1" spans="1:53">
      <c r="A145" s="6"/>
      <c r="B145" s="6"/>
      <c r="C145" s="9">
        <v>6</v>
      </c>
      <c r="D145" s="12">
        <v>26.9380357446667</v>
      </c>
      <c r="E145" s="13">
        <f t="shared" si="155"/>
        <v>22.4084240380645</v>
      </c>
      <c r="F145" s="9" t="s">
        <v>107</v>
      </c>
      <c r="G145" s="6">
        <v>7</v>
      </c>
      <c r="H145" s="11">
        <f t="shared" si="138"/>
        <v>26.9380357446667</v>
      </c>
      <c r="I145" s="11">
        <f t="shared" si="139"/>
        <v>300.088035744667</v>
      </c>
      <c r="J145" s="11">
        <f t="shared" si="140"/>
        <v>0.427455819243662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0.714856351727732</v>
      </c>
      <c r="P145" s="11">
        <f t="shared" si="143"/>
        <v>0.305569507469313</v>
      </c>
      <c r="Q145" s="17">
        <f t="shared" si="144"/>
        <v>0.0794480719420214</v>
      </c>
      <c r="R145" s="11">
        <f t="shared" si="145"/>
        <v>0.074022</v>
      </c>
      <c r="S145" s="18">
        <f t="shared" si="146"/>
        <v>1.07330350358031</v>
      </c>
      <c r="T145" s="3">
        <v>0.01</v>
      </c>
      <c r="U145" s="19">
        <f t="shared" si="147"/>
        <v>0.0107330350358031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0.0206830350358031</v>
      </c>
      <c r="AU145" s="27">
        <f t="shared" si="151"/>
        <v>28.47</v>
      </c>
      <c r="AV145" s="1">
        <f t="shared" si="152"/>
        <v>0.26</v>
      </c>
      <c r="AW145" s="2">
        <f t="shared" si="157"/>
        <v>0.0583333333333333</v>
      </c>
      <c r="AX145" s="1">
        <f t="shared" si="153"/>
        <v>59.8365684590067</v>
      </c>
      <c r="AZ145" s="2">
        <f t="shared" si="158"/>
        <v>0</v>
      </c>
      <c r="BA145" s="1">
        <f t="shared" si="154"/>
        <v>0</v>
      </c>
    </row>
    <row r="146" s="1" customFormat="1" spans="1:53">
      <c r="A146" s="6"/>
      <c r="B146" s="6"/>
      <c r="C146" s="9">
        <v>7</v>
      </c>
      <c r="D146" s="12">
        <v>28.3176190206452</v>
      </c>
      <c r="E146" s="13">
        <f t="shared" si="155"/>
        <v>26.9380357446667</v>
      </c>
      <c r="F146" s="9" t="s">
        <v>107</v>
      </c>
      <c r="G146" s="6">
        <v>8</v>
      </c>
      <c r="H146" s="11">
        <f t="shared" si="138"/>
        <v>28.3176190206452</v>
      </c>
      <c r="I146" s="11">
        <f t="shared" si="139"/>
        <v>301.467619020645</v>
      </c>
      <c r="J146" s="11">
        <f t="shared" si="140"/>
        <v>0.495879580382619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0.693986844258419</v>
      </c>
      <c r="P146" s="11">
        <f t="shared" si="143"/>
        <v>0.344133905121923</v>
      </c>
      <c r="Q146" s="17">
        <f t="shared" si="144"/>
        <v>0.0894748153316999</v>
      </c>
      <c r="R146" s="11">
        <f t="shared" si="145"/>
        <v>0.074022</v>
      </c>
      <c r="S146" s="18">
        <f t="shared" si="146"/>
        <v>1.20875976509281</v>
      </c>
      <c r="T146" s="3">
        <v>0.01</v>
      </c>
      <c r="U146" s="19">
        <f t="shared" si="147"/>
        <v>0.0120875976509281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0.0220375976509281</v>
      </c>
      <c r="AU146" s="27">
        <f t="shared" si="151"/>
        <v>28.47</v>
      </c>
      <c r="AV146" s="1">
        <f t="shared" si="152"/>
        <v>0.26</v>
      </c>
      <c r="AW146" s="2">
        <f t="shared" si="157"/>
        <v>0.0583333333333333</v>
      </c>
      <c r="AX146" s="1">
        <f t="shared" si="153"/>
        <v>63.7553540004727</v>
      </c>
      <c r="AZ146" s="2">
        <f t="shared" si="158"/>
        <v>0</v>
      </c>
      <c r="BA146" s="1">
        <f t="shared" si="154"/>
        <v>0</v>
      </c>
    </row>
    <row r="147" s="1" customFormat="1" spans="1:53">
      <c r="A147" s="6"/>
      <c r="B147" s="6"/>
      <c r="C147" s="9">
        <v>8</v>
      </c>
      <c r="D147" s="12">
        <v>27.2302424832258</v>
      </c>
      <c r="E147" s="13">
        <f t="shared" si="155"/>
        <v>28.3176190206452</v>
      </c>
      <c r="F147" s="9" t="s">
        <v>107</v>
      </c>
      <c r="G147" s="6">
        <v>9</v>
      </c>
      <c r="H147" s="11">
        <f t="shared" si="138"/>
        <v>27.2302424832258</v>
      </c>
      <c r="I147" s="11">
        <f t="shared" si="139"/>
        <v>300.380242483226</v>
      </c>
      <c r="J147" s="11">
        <f t="shared" si="140"/>
        <v>0.441163031823074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0.634552939136496</v>
      </c>
      <c r="P147" s="11">
        <f t="shared" si="143"/>
        <v>0.279941298481699</v>
      </c>
      <c r="Q147" s="17">
        <f t="shared" si="144"/>
        <v>0.0727847376052418</v>
      </c>
      <c r="R147" s="11">
        <f t="shared" si="145"/>
        <v>0.074022</v>
      </c>
      <c r="S147" s="18">
        <f t="shared" si="146"/>
        <v>0.983285207171406</v>
      </c>
      <c r="T147" s="3">
        <v>0.01</v>
      </c>
      <c r="U147" s="19">
        <f t="shared" si="147"/>
        <v>0.00983285207171406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0.0197828520717141</v>
      </c>
      <c r="AU147" s="27">
        <f t="shared" si="151"/>
        <v>28.47</v>
      </c>
      <c r="AV147" s="1">
        <f t="shared" si="152"/>
        <v>0.26</v>
      </c>
      <c r="AW147" s="2">
        <f t="shared" si="157"/>
        <v>0.0583333333333333</v>
      </c>
      <c r="AX147" s="1">
        <f t="shared" si="153"/>
        <v>57.2323152890487</v>
      </c>
      <c r="AZ147" s="2">
        <f t="shared" si="158"/>
        <v>0</v>
      </c>
      <c r="BA147" s="1">
        <f t="shared" si="154"/>
        <v>0</v>
      </c>
    </row>
    <row r="148" s="1" customFormat="1" spans="1:53">
      <c r="A148" s="6"/>
      <c r="B148" s="6"/>
      <c r="C148" s="9">
        <v>9</v>
      </c>
      <c r="D148" s="12">
        <v>20.8531015963333</v>
      </c>
      <c r="E148" s="13">
        <f t="shared" si="155"/>
        <v>27.2302424832258</v>
      </c>
      <c r="F148" s="9" t="s">
        <v>107</v>
      </c>
      <c r="G148" s="6">
        <v>10</v>
      </c>
      <c r="H148" s="11">
        <f t="shared" si="138"/>
        <v>20.8531015963333</v>
      </c>
      <c r="I148" s="11">
        <f t="shared" si="139"/>
        <v>294.003101596333</v>
      </c>
      <c r="J148" s="11">
        <f t="shared" si="140"/>
        <v>0.218396501025376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0.639311640654797</v>
      </c>
      <c r="P148" s="11">
        <f t="shared" si="143"/>
        <v>0.1396234253838</v>
      </c>
      <c r="Q148" s="17">
        <f t="shared" si="144"/>
        <v>0.0363020905997881</v>
      </c>
      <c r="R148" s="11">
        <f t="shared" si="145"/>
        <v>0.074022</v>
      </c>
      <c r="S148" s="18">
        <f t="shared" si="146"/>
        <v>0.490422990459432</v>
      </c>
      <c r="T148" s="3">
        <v>0.01</v>
      </c>
      <c r="U148" s="19">
        <f t="shared" si="147"/>
        <v>0.00490422990459432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0.005</v>
      </c>
      <c r="AF148" s="3">
        <v>0.49</v>
      </c>
      <c r="AG148" s="19">
        <f t="shared" si="148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0.0123542299045943</v>
      </c>
      <c r="AU148" s="27">
        <f t="shared" si="151"/>
        <v>28.47</v>
      </c>
      <c r="AV148" s="1">
        <f t="shared" si="152"/>
        <v>0.26</v>
      </c>
      <c r="AW148" s="2">
        <f t="shared" si="157"/>
        <v>0.0583333333333333</v>
      </c>
      <c r="AX148" s="1">
        <f t="shared" si="153"/>
        <v>35.7411145010838</v>
      </c>
      <c r="AZ148" s="2">
        <f t="shared" si="158"/>
        <v>0</v>
      </c>
      <c r="BA148" s="1">
        <f t="shared" si="154"/>
        <v>0</v>
      </c>
    </row>
    <row r="149" s="1" customFormat="1" spans="1:53">
      <c r="A149" s="6"/>
      <c r="B149" s="6"/>
      <c r="C149" s="9">
        <v>10</v>
      </c>
      <c r="D149" s="12">
        <v>12.9822099587097</v>
      </c>
      <c r="E149" s="13">
        <f t="shared" si="155"/>
        <v>20.8531015963333</v>
      </c>
      <c r="F149" s="9" t="s">
        <v>107</v>
      </c>
      <c r="G149" s="6">
        <v>11</v>
      </c>
      <c r="H149" s="11">
        <f t="shared" si="138"/>
        <v>12.9822099587097</v>
      </c>
      <c r="I149" s="11">
        <f t="shared" si="139"/>
        <v>286.13220995871</v>
      </c>
      <c r="J149" s="11">
        <f t="shared" si="140"/>
        <v>0.087821526202388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0.474703804507446</v>
      </c>
      <c r="O149" s="11">
        <f t="shared" si="156"/>
        <v>0.30968441076355</v>
      </c>
      <c r="P149" s="11">
        <f t="shared" si="143"/>
        <v>0.0271969575943422</v>
      </c>
      <c r="Q149" s="17">
        <f t="shared" si="144"/>
        <v>0.00707120897452897</v>
      </c>
      <c r="R149" s="11">
        <f t="shared" si="145"/>
        <v>0.074022</v>
      </c>
      <c r="S149" s="18">
        <f t="shared" si="146"/>
        <v>0.0955284776759473</v>
      </c>
      <c r="T149" s="3">
        <v>0.01</v>
      </c>
      <c r="U149" s="19">
        <f t="shared" si="147"/>
        <v>0.000955284776759473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0.00644528477675947</v>
      </c>
      <c r="AU149" s="27">
        <f t="shared" si="151"/>
        <v>28.47</v>
      </c>
      <c r="AV149" s="1">
        <f t="shared" si="152"/>
        <v>0.26</v>
      </c>
      <c r="AW149" s="2">
        <f t="shared" si="157"/>
        <v>0.0583333333333333</v>
      </c>
      <c r="AX149" s="1">
        <f t="shared" si="153"/>
        <v>18.6463796592117</v>
      </c>
      <c r="AZ149" s="2">
        <f t="shared" si="158"/>
        <v>0</v>
      </c>
      <c r="BA149" s="1">
        <f t="shared" si="154"/>
        <v>0</v>
      </c>
    </row>
    <row r="150" s="1" customFormat="1" spans="1:54">
      <c r="A150" s="6"/>
      <c r="B150" s="6"/>
      <c r="C150" s="9">
        <v>11</v>
      </c>
      <c r="D150" s="12">
        <v>5.66776696436667</v>
      </c>
      <c r="E150" s="13">
        <f t="shared" si="155"/>
        <v>12.9822099587097</v>
      </c>
      <c r="F150" s="9" t="s">
        <v>109</v>
      </c>
      <c r="G150" s="6">
        <v>12</v>
      </c>
      <c r="H150" s="11">
        <f t="shared" si="138"/>
        <v>5.66776696436667</v>
      </c>
      <c r="I150" s="11">
        <f t="shared" si="139"/>
        <v>278.817766964367</v>
      </c>
      <c r="J150" s="11">
        <f t="shared" si="140"/>
        <v>0.0359668547938982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0.567187453169208</v>
      </c>
      <c r="P150" s="11">
        <f t="shared" si="143"/>
        <v>0.0203999487690578</v>
      </c>
      <c r="Q150" s="17">
        <f t="shared" si="144"/>
        <v>0.00530398667995503</v>
      </c>
      <c r="R150" s="11">
        <f t="shared" si="145"/>
        <v>0.074022</v>
      </c>
      <c r="S150" s="18">
        <f t="shared" si="146"/>
        <v>0.0716541930771262</v>
      </c>
      <c r="T150" s="3">
        <v>0.01</v>
      </c>
      <c r="U150" s="19">
        <f t="shared" si="147"/>
        <v>0.000716541930771262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0.00620654193077126</v>
      </c>
      <c r="AU150" s="27">
        <f t="shared" si="151"/>
        <v>28.47</v>
      </c>
      <c r="AV150" s="1">
        <f t="shared" si="152"/>
        <v>0.26</v>
      </c>
      <c r="AW150" s="2">
        <f t="shared" si="157"/>
        <v>0.0583333333333333</v>
      </c>
      <c r="AX150" s="1">
        <f t="shared" si="153"/>
        <v>17.9556902790824</v>
      </c>
      <c r="AY150" s="1">
        <f>SUM(AX139:AX150)</f>
        <v>401.573360815273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-2.70780264629032</v>
      </c>
      <c r="E151" s="13">
        <f t="shared" si="155"/>
        <v>5.66776696436667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pane xSplit="4" topLeftCell="E1" activePane="topRight" state="frozen"/>
      <selection/>
      <selection pane="topRight" activeCell="F22" sqref="F2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536.9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124.6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38.5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912.6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1879.5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4720.36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5.9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17.3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5.1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135567523.284116</v>
      </c>
      <c r="J16" s="7" t="s">
        <v>35</v>
      </c>
      <c r="K16" s="7">
        <f>I16/(10000*1000)</f>
        <v>13.5567523284116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92282905.983505</v>
      </c>
      <c r="J17" s="7" t="s">
        <v>35</v>
      </c>
      <c r="K17" s="7">
        <f>I17/(10000*1000)</f>
        <v>9.2282905983505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-4.7</v>
      </c>
      <c r="E29" s="9"/>
      <c r="F29" s="9"/>
      <c r="G29" s="6">
        <v>1</v>
      </c>
      <c r="H29" s="11">
        <f t="shared" ref="H29:H40" si="0">E30</f>
        <v>-4.7</v>
      </c>
      <c r="I29" s="11">
        <f t="shared" ref="I29:I40" si="1">H29+273.15</f>
        <v>268.45</v>
      </c>
      <c r="J29" s="11">
        <f t="shared" ref="J29:J40" si="2">EXP(($C$18*(I29-$C$16))/($C$19*I29*$C$16))</f>
        <v>0.00933613432622593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0.011155921958926</v>
      </c>
      <c r="Q29" s="17">
        <f t="shared" ref="Q29:Q40" si="6">P29*$B$31</f>
        <v>0.00267742127014224</v>
      </c>
      <c r="R29" s="11">
        <f t="shared" ref="R29:R40" si="7">L29*$B$31</f>
        <v>0.2867805</v>
      </c>
      <c r="S29" s="18">
        <f t="shared" ref="S29:S40" si="8">Q29/R29</f>
        <v>0.00933613432622593</v>
      </c>
      <c r="T29" s="3">
        <v>0.01</v>
      </c>
      <c r="U29" s="19">
        <f t="shared" ref="U29:U40" si="9">S29*T29</f>
        <v>9.33613432622593e-5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0.0219933613432623</v>
      </c>
      <c r="AR29" s="27">
        <f t="shared" ref="AR29:AR40" si="15">$B$29/12</f>
        <v>119.491875</v>
      </c>
      <c r="AS29" s="1">
        <f t="shared" ref="AS29:AS40" si="16">$B$31</f>
        <v>0.24</v>
      </c>
      <c r="AT29" s="2">
        <f>$E$4/12</f>
        <v>10.3833333333333</v>
      </c>
      <c r="AU29" s="1">
        <f t="shared" ref="AU29:AU40" si="17">AT29*10000*AS29*0.67*AR29*AQ29</f>
        <v>43878.60643972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-8.09541254883871</v>
      </c>
      <c r="E30" s="13">
        <f t="shared" ref="E30:E41" si="18">D29</f>
        <v>-4.7</v>
      </c>
      <c r="F30" s="9" t="s">
        <v>107</v>
      </c>
      <c r="G30" s="6">
        <v>2</v>
      </c>
      <c r="H30" s="11">
        <f t="shared" si="0"/>
        <v>-8.09541254883871</v>
      </c>
      <c r="I30" s="11">
        <f t="shared" si="1"/>
        <v>265.054587451161</v>
      </c>
      <c r="J30" s="11">
        <f t="shared" si="2"/>
        <v>0.00586650928832194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2.37868157804107</v>
      </c>
      <c r="P30" s="11">
        <f t="shared" si="5"/>
        <v>0.0139545575715382</v>
      </c>
      <c r="Q30" s="17">
        <f t="shared" si="6"/>
        <v>0.00334909381716918</v>
      </c>
      <c r="R30" s="11">
        <f t="shared" si="7"/>
        <v>0.2867805</v>
      </c>
      <c r="S30" s="18">
        <f t="shared" si="8"/>
        <v>0.011678248057902</v>
      </c>
      <c r="T30" s="3">
        <v>0.01</v>
      </c>
      <c r="U30" s="19">
        <f t="shared" si="9"/>
        <v>0.00011678248057902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0.022016782480579</v>
      </c>
      <c r="AR30" s="27">
        <f t="shared" si="15"/>
        <v>119.491875</v>
      </c>
      <c r="AS30" s="1">
        <f t="shared" si="16"/>
        <v>0.24</v>
      </c>
      <c r="AT30" s="2">
        <f t="shared" ref="AT30:AT40" si="20">$E$4/12</f>
        <v>10.3833333333333</v>
      </c>
      <c r="AU30" s="1">
        <f t="shared" si="17"/>
        <v>43925.3335793624</v>
      </c>
    </row>
    <row r="31" s="1" customFormat="1" spans="1:47">
      <c r="A31" s="6" t="s">
        <v>70</v>
      </c>
      <c r="B31" s="6">
        <v>0.24</v>
      </c>
      <c r="C31" s="9">
        <v>2</v>
      </c>
      <c r="D31" s="12">
        <v>-4.62222582907143</v>
      </c>
      <c r="E31" s="13">
        <f t="shared" si="18"/>
        <v>-8.09541254883871</v>
      </c>
      <c r="F31" s="9" t="s">
        <v>107</v>
      </c>
      <c r="G31" s="6">
        <v>3</v>
      </c>
      <c r="H31" s="11">
        <f t="shared" si="0"/>
        <v>-4.62222582907143</v>
      </c>
      <c r="I31" s="11">
        <f t="shared" si="1"/>
        <v>268.527774170929</v>
      </c>
      <c r="J31" s="11">
        <f t="shared" si="2"/>
        <v>0.00943472793606028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3.55964577046954</v>
      </c>
      <c r="P31" s="11">
        <f t="shared" si="5"/>
        <v>0.0335842893931278</v>
      </c>
      <c r="Q31" s="17">
        <f t="shared" si="6"/>
        <v>0.00806022945435066</v>
      </c>
      <c r="R31" s="11">
        <f t="shared" si="7"/>
        <v>0.2867805</v>
      </c>
      <c r="S31" s="18">
        <f t="shared" si="8"/>
        <v>0.0281059188276423</v>
      </c>
      <c r="T31" s="3">
        <v>0.01</v>
      </c>
      <c r="U31" s="19">
        <f t="shared" si="9"/>
        <v>0.000281059188276423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0.0221810591882764</v>
      </c>
      <c r="AR31" s="27">
        <f t="shared" si="15"/>
        <v>119.491875</v>
      </c>
      <c r="AS31" s="1">
        <f t="shared" si="16"/>
        <v>0.24</v>
      </c>
      <c r="AT31" s="2">
        <f t="shared" si="20"/>
        <v>10.3833333333333</v>
      </c>
      <c r="AU31" s="1">
        <f t="shared" si="17"/>
        <v>44253.0794337484</v>
      </c>
    </row>
    <row r="32" s="1" customFormat="1" spans="1:47">
      <c r="A32" s="6"/>
      <c r="B32" s="6"/>
      <c r="C32" s="9">
        <v>3</v>
      </c>
      <c r="D32" s="12">
        <v>6.23893364248387</v>
      </c>
      <c r="E32" s="13">
        <f t="shared" si="18"/>
        <v>-4.62222582907143</v>
      </c>
      <c r="F32" s="9" t="s">
        <v>107</v>
      </c>
      <c r="G32" s="6">
        <v>4</v>
      </c>
      <c r="H32" s="11">
        <f t="shared" si="0"/>
        <v>6.23893364248387</v>
      </c>
      <c r="I32" s="11">
        <f t="shared" si="1"/>
        <v>279.388933642484</v>
      </c>
      <c r="J32" s="11">
        <f t="shared" si="2"/>
        <v>0.038628475862445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4.72098023107641</v>
      </c>
      <c r="P32" s="11">
        <f t="shared" si="5"/>
        <v>0.182364270903215</v>
      </c>
      <c r="Q32" s="17">
        <f t="shared" si="6"/>
        <v>0.0437674250167716</v>
      </c>
      <c r="R32" s="11">
        <f t="shared" si="7"/>
        <v>0.2867805</v>
      </c>
      <c r="S32" s="18">
        <f t="shared" si="8"/>
        <v>0.152616461080065</v>
      </c>
      <c r="T32" s="3">
        <v>0.01</v>
      </c>
      <c r="U32" s="19">
        <f t="shared" si="9"/>
        <v>0.00152616461080065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0.0234261646108006</v>
      </c>
      <c r="AR32" s="27">
        <f t="shared" si="15"/>
        <v>119.491875</v>
      </c>
      <c r="AS32" s="1">
        <f t="shared" si="16"/>
        <v>0.24</v>
      </c>
      <c r="AT32" s="2">
        <f t="shared" si="20"/>
        <v>10.3833333333333</v>
      </c>
      <c r="AU32" s="1">
        <f t="shared" si="17"/>
        <v>46737.1695170334</v>
      </c>
    </row>
    <row r="33" s="1" customFormat="1" spans="1:47">
      <c r="A33" s="6"/>
      <c r="B33" s="6"/>
      <c r="C33" s="9">
        <v>4</v>
      </c>
      <c r="D33" s="12">
        <v>12.5529873598667</v>
      </c>
      <c r="E33" s="13">
        <f t="shared" si="18"/>
        <v>6.23893364248387</v>
      </c>
      <c r="F33" s="9" t="s">
        <v>107</v>
      </c>
      <c r="G33" s="6">
        <v>5</v>
      </c>
      <c r="H33" s="11">
        <f t="shared" si="0"/>
        <v>12.5529873598667</v>
      </c>
      <c r="I33" s="11">
        <f t="shared" si="1"/>
        <v>285.702987359867</v>
      </c>
      <c r="J33" s="11">
        <f t="shared" si="2"/>
        <v>0.0834446540998095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4.31168516216453</v>
      </c>
      <c r="O33" s="11">
        <f t="shared" si="19"/>
        <v>1.42184954800866</v>
      </c>
      <c r="P33" s="11">
        <f t="shared" si="5"/>
        <v>0.118645743715553</v>
      </c>
      <c r="Q33" s="17">
        <f t="shared" si="6"/>
        <v>0.0284749784917327</v>
      </c>
      <c r="R33" s="11">
        <f t="shared" si="7"/>
        <v>0.2867805</v>
      </c>
      <c r="S33" s="18">
        <f t="shared" si="8"/>
        <v>0.0992918922023385</v>
      </c>
      <c r="T33" s="3">
        <v>0.01</v>
      </c>
      <c r="U33" s="19">
        <f t="shared" si="9"/>
        <v>0.000992918922023385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0.0304429189220234</v>
      </c>
      <c r="AR33" s="27">
        <f t="shared" si="15"/>
        <v>119.491875</v>
      </c>
      <c r="AS33" s="1">
        <f t="shared" si="16"/>
        <v>0.24</v>
      </c>
      <c r="AT33" s="2">
        <f t="shared" si="20"/>
        <v>10.3833333333333</v>
      </c>
      <c r="AU33" s="1">
        <f t="shared" si="17"/>
        <v>60736.1847699098</v>
      </c>
    </row>
    <row r="34" s="1" customFormat="1" spans="1:47">
      <c r="A34" s="6"/>
      <c r="B34" s="6"/>
      <c r="C34" s="9">
        <v>5</v>
      </c>
      <c r="D34" s="12">
        <v>18.7349159135484</v>
      </c>
      <c r="E34" s="13">
        <f t="shared" si="18"/>
        <v>12.5529873598667</v>
      </c>
      <c r="F34" s="9" t="s">
        <v>109</v>
      </c>
      <c r="G34" s="6">
        <v>6</v>
      </c>
      <c r="H34" s="11">
        <f t="shared" si="0"/>
        <v>18.7349159135484</v>
      </c>
      <c r="I34" s="11">
        <f t="shared" si="1"/>
        <v>291.884915913548</v>
      </c>
      <c r="J34" s="11">
        <f t="shared" si="2"/>
        <v>0.171739305553286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2.49812255429311</v>
      </c>
      <c r="P34" s="11">
        <f t="shared" si="5"/>
        <v>0.4290258326613</v>
      </c>
      <c r="Q34" s="17">
        <f t="shared" si="6"/>
        <v>0.102966199838712</v>
      </c>
      <c r="R34" s="11">
        <f t="shared" si="7"/>
        <v>0.2867805</v>
      </c>
      <c r="S34" s="18">
        <f t="shared" si="8"/>
        <v>0.3590418450303</v>
      </c>
      <c r="T34" s="3">
        <v>0.01</v>
      </c>
      <c r="U34" s="19">
        <f t="shared" si="9"/>
        <v>0.003590418450303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0.033040418450303</v>
      </c>
      <c r="AR34" s="27">
        <f t="shared" si="15"/>
        <v>119.491875</v>
      </c>
      <c r="AS34" s="1">
        <f t="shared" si="16"/>
        <v>0.24</v>
      </c>
      <c r="AT34" s="2">
        <f t="shared" si="20"/>
        <v>10.3833333333333</v>
      </c>
      <c r="AU34" s="1">
        <f t="shared" si="17"/>
        <v>65918.4148869836</v>
      </c>
    </row>
    <row r="35" s="1" customFormat="1" spans="1:47">
      <c r="A35" s="6"/>
      <c r="B35" s="6"/>
      <c r="C35" s="9">
        <v>6</v>
      </c>
      <c r="D35" s="12">
        <v>23.4799682926667</v>
      </c>
      <c r="E35" s="13">
        <f t="shared" si="18"/>
        <v>18.7349159135484</v>
      </c>
      <c r="F35" s="9" t="s">
        <v>107</v>
      </c>
      <c r="G35" s="6">
        <v>7</v>
      </c>
      <c r="H35" s="11">
        <f t="shared" si="0"/>
        <v>23.4799682926667</v>
      </c>
      <c r="I35" s="11">
        <f t="shared" si="1"/>
        <v>296.629968292667</v>
      </c>
      <c r="J35" s="11">
        <f t="shared" si="2"/>
        <v>0.292830869058831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3.26401547163181</v>
      </c>
      <c r="P35" s="11">
        <f t="shared" si="5"/>
        <v>0.955804487179414</v>
      </c>
      <c r="Q35" s="17">
        <f t="shared" si="6"/>
        <v>0.229393076923059</v>
      </c>
      <c r="R35" s="11">
        <f t="shared" si="7"/>
        <v>0.2867805</v>
      </c>
      <c r="S35" s="18">
        <f t="shared" si="8"/>
        <v>0.799890776824294</v>
      </c>
      <c r="T35" s="3">
        <v>0.01</v>
      </c>
      <c r="U35" s="19">
        <f t="shared" si="9"/>
        <v>0.00799890776824294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0.0374489077682429</v>
      </c>
      <c r="AR35" s="27">
        <f t="shared" si="15"/>
        <v>119.491875</v>
      </c>
      <c r="AS35" s="1">
        <f t="shared" si="16"/>
        <v>0.24</v>
      </c>
      <c r="AT35" s="2">
        <f t="shared" si="20"/>
        <v>10.3833333333333</v>
      </c>
      <c r="AU35" s="1">
        <f t="shared" si="17"/>
        <v>74713.7220142798</v>
      </c>
    </row>
    <row r="36" s="1" customFormat="1" spans="1:47">
      <c r="A36" s="6"/>
      <c r="B36" s="6"/>
      <c r="C36" s="9">
        <v>7</v>
      </c>
      <c r="D36" s="12">
        <v>25.297782166129</v>
      </c>
      <c r="E36" s="13">
        <f t="shared" si="18"/>
        <v>23.4799682926667</v>
      </c>
      <c r="F36" s="9" t="s">
        <v>107</v>
      </c>
      <c r="G36" s="6">
        <v>8</v>
      </c>
      <c r="H36" s="11">
        <f t="shared" si="0"/>
        <v>25.297782166129</v>
      </c>
      <c r="I36" s="11">
        <f t="shared" si="1"/>
        <v>298.447782166129</v>
      </c>
      <c r="J36" s="11">
        <f t="shared" si="2"/>
        <v>0.357640026242656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3.50312973445239</v>
      </c>
      <c r="P36" s="11">
        <f t="shared" si="5"/>
        <v>1.25285941016098</v>
      </c>
      <c r="Q36" s="17">
        <f t="shared" si="6"/>
        <v>0.300686258438636</v>
      </c>
      <c r="R36" s="11">
        <f t="shared" si="7"/>
        <v>0.2867805</v>
      </c>
      <c r="S36" s="18">
        <f t="shared" si="8"/>
        <v>1.04848920494467</v>
      </c>
      <c r="T36" s="3">
        <v>0.01</v>
      </c>
      <c r="U36" s="19">
        <f t="shared" si="9"/>
        <v>0.0104848920494467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0.0399348920494467</v>
      </c>
      <c r="AR36" s="27">
        <f t="shared" si="15"/>
        <v>119.491875</v>
      </c>
      <c r="AS36" s="1">
        <f t="shared" si="16"/>
        <v>0.24</v>
      </c>
      <c r="AT36" s="2">
        <f t="shared" si="20"/>
        <v>10.3833333333333</v>
      </c>
      <c r="AU36" s="1">
        <f t="shared" si="17"/>
        <v>79673.4698303493</v>
      </c>
    </row>
    <row r="37" s="1" customFormat="1" spans="1:47">
      <c r="A37" s="6"/>
      <c r="B37" s="6"/>
      <c r="C37" s="9">
        <v>8</v>
      </c>
      <c r="D37" s="12">
        <v>24.2031277803226</v>
      </c>
      <c r="E37" s="13">
        <f t="shared" si="18"/>
        <v>25.297782166129</v>
      </c>
      <c r="F37" s="9" t="s">
        <v>107</v>
      </c>
      <c r="G37" s="6">
        <v>9</v>
      </c>
      <c r="H37" s="11">
        <f t="shared" si="0"/>
        <v>24.2031277803226</v>
      </c>
      <c r="I37" s="11">
        <f t="shared" si="1"/>
        <v>297.353127780323</v>
      </c>
      <c r="J37" s="11">
        <f t="shared" si="2"/>
        <v>0.317165748386838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3.44518907429141</v>
      </c>
      <c r="P37" s="11">
        <f t="shared" si="5"/>
        <v>1.09269597108179</v>
      </c>
      <c r="Q37" s="17">
        <f t="shared" si="6"/>
        <v>0.26224703305963</v>
      </c>
      <c r="R37" s="11">
        <f t="shared" si="7"/>
        <v>0.2867805</v>
      </c>
      <c r="S37" s="18">
        <f t="shared" si="8"/>
        <v>0.914452109050756</v>
      </c>
      <c r="T37" s="3">
        <v>0.01</v>
      </c>
      <c r="U37" s="19">
        <f t="shared" si="9"/>
        <v>0.00914452109050756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0.0385945210905076</v>
      </c>
      <c r="AR37" s="27">
        <f t="shared" si="15"/>
        <v>119.491875</v>
      </c>
      <c r="AS37" s="1">
        <f t="shared" si="16"/>
        <v>0.24</v>
      </c>
      <c r="AT37" s="2">
        <f t="shared" si="20"/>
        <v>10.3833333333333</v>
      </c>
      <c r="AU37" s="1">
        <f t="shared" si="17"/>
        <v>76999.3169861075</v>
      </c>
    </row>
    <row r="38" s="1" customFormat="1" spans="1:47">
      <c r="A38" s="6"/>
      <c r="B38" s="6"/>
      <c r="C38" s="9">
        <v>9</v>
      </c>
      <c r="D38" s="12">
        <v>16.844993171</v>
      </c>
      <c r="E38" s="13">
        <f t="shared" si="18"/>
        <v>24.2031277803226</v>
      </c>
      <c r="F38" s="9" t="s">
        <v>107</v>
      </c>
      <c r="G38" s="6">
        <v>10</v>
      </c>
      <c r="H38" s="11">
        <f t="shared" si="0"/>
        <v>16.844993171</v>
      </c>
      <c r="I38" s="11">
        <f t="shared" si="1"/>
        <v>289.994993171</v>
      </c>
      <c r="J38" s="11">
        <f t="shared" si="2"/>
        <v>0.138182959512704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3.54741185320962</v>
      </c>
      <c r="P38" s="11">
        <f t="shared" si="5"/>
        <v>0.490191868486951</v>
      </c>
      <c r="Q38" s="17">
        <f t="shared" si="6"/>
        <v>0.117646048436868</v>
      </c>
      <c r="R38" s="11">
        <f t="shared" si="7"/>
        <v>0.2867805</v>
      </c>
      <c r="S38" s="18">
        <f t="shared" si="8"/>
        <v>0.4102302926345</v>
      </c>
      <c r="T38" s="3">
        <v>0.01</v>
      </c>
      <c r="U38" s="19">
        <f t="shared" si="9"/>
        <v>0.004102302926345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0.026002302926345</v>
      </c>
      <c r="AR38" s="27">
        <f t="shared" si="15"/>
        <v>119.491875</v>
      </c>
      <c r="AS38" s="1">
        <f t="shared" si="16"/>
        <v>0.24</v>
      </c>
      <c r="AT38" s="2">
        <f t="shared" si="20"/>
        <v>10.3833333333333</v>
      </c>
      <c r="AU38" s="1">
        <f t="shared" si="17"/>
        <v>51876.7822173305</v>
      </c>
    </row>
    <row r="39" s="1" customFormat="1" spans="1:47">
      <c r="A39" s="6"/>
      <c r="B39" s="6"/>
      <c r="C39" s="9">
        <v>10</v>
      </c>
      <c r="D39" s="12">
        <v>9.41177832912903</v>
      </c>
      <c r="E39" s="13">
        <f t="shared" si="18"/>
        <v>16.844993171</v>
      </c>
      <c r="F39" s="9" t="s">
        <v>107</v>
      </c>
      <c r="G39" s="6">
        <v>11</v>
      </c>
      <c r="H39" s="11">
        <f t="shared" si="0"/>
        <v>9.41177832912903</v>
      </c>
      <c r="I39" s="11">
        <f t="shared" si="1"/>
        <v>282.561778329129</v>
      </c>
      <c r="J39" s="11">
        <f t="shared" si="2"/>
        <v>0.0571293878594335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2.90435898548653</v>
      </c>
      <c r="O39" s="11">
        <f t="shared" si="19"/>
        <v>1.34777974923613</v>
      </c>
      <c r="P39" s="11">
        <f t="shared" si="5"/>
        <v>0.0769978320432011</v>
      </c>
      <c r="Q39" s="17">
        <f t="shared" si="6"/>
        <v>0.0184794796903683</v>
      </c>
      <c r="R39" s="11">
        <f t="shared" si="7"/>
        <v>0.2867805</v>
      </c>
      <c r="S39" s="18">
        <f t="shared" si="8"/>
        <v>0.0644377134790136</v>
      </c>
      <c r="T39" s="3">
        <v>0.01</v>
      </c>
      <c r="U39" s="19">
        <f t="shared" si="9"/>
        <v>0.000644377134790136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0.0225443771347901</v>
      </c>
      <c r="AR39" s="27">
        <f t="shared" si="15"/>
        <v>119.491875</v>
      </c>
      <c r="AS39" s="1">
        <f t="shared" si="16"/>
        <v>0.24</v>
      </c>
      <c r="AT39" s="2">
        <f t="shared" si="20"/>
        <v>10.3833333333333</v>
      </c>
      <c r="AU39" s="1">
        <f t="shared" si="17"/>
        <v>44977.9293072511</v>
      </c>
    </row>
    <row r="40" s="1" customFormat="1" spans="1:48">
      <c r="A40" s="6"/>
      <c r="B40" s="6"/>
      <c r="C40" s="9">
        <v>11</v>
      </c>
      <c r="D40" s="12">
        <v>2.38509146426667</v>
      </c>
      <c r="E40" s="13">
        <f t="shared" si="18"/>
        <v>9.41177832912903</v>
      </c>
      <c r="F40" s="9" t="s">
        <v>109</v>
      </c>
      <c r="G40" s="6">
        <v>12</v>
      </c>
      <c r="H40" s="11">
        <f t="shared" si="0"/>
        <v>2.38509146426667</v>
      </c>
      <c r="I40" s="11">
        <f t="shared" si="1"/>
        <v>275.535091464267</v>
      </c>
      <c r="J40" s="11">
        <f t="shared" si="2"/>
        <v>0.0237254193313903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2.46570066719293</v>
      </c>
      <c r="P40" s="11">
        <f t="shared" si="5"/>
        <v>0.058499782274841</v>
      </c>
      <c r="Q40" s="17">
        <f t="shared" si="6"/>
        <v>0.0140399477459618</v>
      </c>
      <c r="R40" s="11">
        <f t="shared" si="7"/>
        <v>0.2867805</v>
      </c>
      <c r="S40" s="18">
        <f t="shared" si="8"/>
        <v>0.0489571213731821</v>
      </c>
      <c r="T40" s="3">
        <v>0.01</v>
      </c>
      <c r="U40" s="19">
        <f t="shared" si="9"/>
        <v>0.000489571213731821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0.0223895712137318</v>
      </c>
      <c r="AR40" s="27">
        <f t="shared" si="15"/>
        <v>119.491875</v>
      </c>
      <c r="AS40" s="1">
        <f t="shared" si="16"/>
        <v>0.24</v>
      </c>
      <c r="AT40" s="2">
        <f t="shared" si="20"/>
        <v>10.3833333333333</v>
      </c>
      <c r="AU40" s="1">
        <f t="shared" si="17"/>
        <v>44669.0784690986</v>
      </c>
      <c r="AV40" s="1">
        <f>SUM(AU29:AU40)</f>
        <v>678359.087451175</v>
      </c>
    </row>
    <row r="41" s="1" customFormat="1" spans="1:46">
      <c r="A41" s="6"/>
      <c r="B41" s="6"/>
      <c r="C41" s="9">
        <v>12</v>
      </c>
      <c r="D41" s="12">
        <v>-6.67184314370968</v>
      </c>
      <c r="E41" s="13">
        <f t="shared" si="18"/>
        <v>2.38509146426667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1108.87</v>
      </c>
      <c r="C44" s="9" t="s">
        <v>106</v>
      </c>
      <c r="D44" s="10">
        <v>-4.7</v>
      </c>
      <c r="E44" s="9"/>
      <c r="F44" s="9"/>
      <c r="G44" s="6">
        <v>1</v>
      </c>
      <c r="H44" s="11">
        <f t="shared" ref="H44:H55" si="21">E45</f>
        <v>-4.7</v>
      </c>
      <c r="I44" s="11">
        <f t="shared" ref="I44:I55" si="22">H44+273.15</f>
        <v>268.45</v>
      </c>
      <c r="J44" s="11">
        <f t="shared" ref="J44:J55" si="23">EXP(($C$18*(I44-$C$16))/($C$19*I44*$C$16))</f>
        <v>0.00933613432622593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107</v>
      </c>
      <c r="N44" s="6"/>
      <c r="O44" s="11">
        <f>L44</f>
        <v>0.924058333333333</v>
      </c>
      <c r="P44" s="11">
        <f t="shared" ref="P44:P55" si="26">O44*J44</f>
        <v>0.00862713272526845</v>
      </c>
      <c r="Q44" s="17">
        <f t="shared" ref="Q44:Q55" si="27">P44*$B$46</f>
        <v>0.00155288389054832</v>
      </c>
      <c r="R44" s="11">
        <f t="shared" ref="R44:R55" si="28">L44*$B$46</f>
        <v>0.1663305</v>
      </c>
      <c r="S44" s="18">
        <f t="shared" ref="S44:S55" si="29">Q44/R44</f>
        <v>0.00933613432622593</v>
      </c>
      <c r="T44" s="3">
        <v>0.01</v>
      </c>
      <c r="U44" s="19">
        <f t="shared" ref="U44:U55" si="30">S44*T44</f>
        <v>9.33613432622593e-5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0.0191933613432623</v>
      </c>
      <c r="AR44" s="27">
        <f t="shared" ref="AR44:AR55" si="36">$B$44/12</f>
        <v>92.4058333333333</v>
      </c>
      <c r="AS44" s="1">
        <f t="shared" ref="AS44:AS55" si="37">$B$46</f>
        <v>0.18</v>
      </c>
      <c r="AT44" s="2">
        <f>$E$3/12</f>
        <v>44.7416666666667</v>
      </c>
      <c r="AU44" s="1">
        <f t="shared" ref="AU44:AU55" si="38">AT44*10000*AS44*0.67*AR44*AQ44</f>
        <v>95699.5494784372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-8.09541254883871</v>
      </c>
      <c r="E45" s="13">
        <f t="shared" ref="E45:E56" si="39">D44</f>
        <v>-4.7</v>
      </c>
      <c r="F45" s="9" t="s">
        <v>107</v>
      </c>
      <c r="G45" s="6">
        <v>2</v>
      </c>
      <c r="H45" s="11">
        <f t="shared" si="21"/>
        <v>-8.09541254883871</v>
      </c>
      <c r="I45" s="11">
        <f t="shared" si="22"/>
        <v>265.054587451161</v>
      </c>
      <c r="J45" s="11">
        <f t="shared" si="23"/>
        <v>0.00586650928832194</v>
      </c>
      <c r="K45" s="11">
        <f t="shared" si="24"/>
        <v>92.4058333333333</v>
      </c>
      <c r="L45" s="11">
        <f t="shared" si="25"/>
        <v>0.924058333333333</v>
      </c>
      <c r="M45" s="6" t="s">
        <v>107</v>
      </c>
      <c r="N45" s="6"/>
      <c r="O45" s="11">
        <f t="shared" ref="O45:O55" si="40">L45+O44-P44-N45</f>
        <v>1.8394895339414</v>
      </c>
      <c r="P45" s="11">
        <f t="shared" si="26"/>
        <v>0.0107913824366382</v>
      </c>
      <c r="Q45" s="17">
        <f t="shared" si="27"/>
        <v>0.00194244883859488</v>
      </c>
      <c r="R45" s="11">
        <f t="shared" si="28"/>
        <v>0.1663305</v>
      </c>
      <c r="S45" s="18">
        <f t="shared" si="29"/>
        <v>0.011678248057902</v>
      </c>
      <c r="T45" s="3">
        <v>0.01</v>
      </c>
      <c r="U45" s="19">
        <f t="shared" si="30"/>
        <v>0.00011678248057902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0.019216782480579</v>
      </c>
      <c r="AR45" s="27">
        <f t="shared" si="36"/>
        <v>92.4058333333333</v>
      </c>
      <c r="AS45" s="1">
        <f t="shared" si="37"/>
        <v>0.18</v>
      </c>
      <c r="AT45" s="2">
        <f t="shared" ref="AT45:AT55" si="41">$E$3/12</f>
        <v>44.7416666666667</v>
      </c>
      <c r="AU45" s="1">
        <f t="shared" si="38"/>
        <v>95816.3290382757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-4.62222582907143</v>
      </c>
      <c r="E46" s="13">
        <f t="shared" si="39"/>
        <v>-8.09541254883871</v>
      </c>
      <c r="F46" s="9" t="s">
        <v>107</v>
      </c>
      <c r="G46" s="6">
        <v>3</v>
      </c>
      <c r="H46" s="11">
        <f t="shared" si="21"/>
        <v>-4.62222582907143</v>
      </c>
      <c r="I46" s="11">
        <f t="shared" si="22"/>
        <v>268.527774170929</v>
      </c>
      <c r="J46" s="11">
        <f t="shared" si="23"/>
        <v>0.00943472793606028</v>
      </c>
      <c r="K46" s="11">
        <f t="shared" si="24"/>
        <v>92.4058333333333</v>
      </c>
      <c r="L46" s="11">
        <f t="shared" si="25"/>
        <v>0.924058333333333</v>
      </c>
      <c r="M46" s="6" t="s">
        <v>107</v>
      </c>
      <c r="N46" s="6"/>
      <c r="O46" s="11">
        <f t="shared" si="40"/>
        <v>2.75275648483809</v>
      </c>
      <c r="P46" s="11">
        <f t="shared" si="26"/>
        <v>0.025971508508673</v>
      </c>
      <c r="Q46" s="17">
        <f t="shared" si="27"/>
        <v>0.00467487153156115</v>
      </c>
      <c r="R46" s="11">
        <f t="shared" si="28"/>
        <v>0.1663305</v>
      </c>
      <c r="S46" s="18">
        <f t="shared" si="29"/>
        <v>0.0281059188276423</v>
      </c>
      <c r="T46" s="3">
        <v>0.01</v>
      </c>
      <c r="U46" s="19">
        <f t="shared" si="30"/>
        <v>0.000281059188276423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0.0193810591882764</v>
      </c>
      <c r="AR46" s="27">
        <f t="shared" si="36"/>
        <v>92.4058333333333</v>
      </c>
      <c r="AS46" s="1">
        <f t="shared" si="37"/>
        <v>0.18</v>
      </c>
      <c r="AT46" s="2">
        <f t="shared" si="41"/>
        <v>44.7416666666667</v>
      </c>
      <c r="AU46" s="1">
        <f t="shared" si="38"/>
        <v>96635.4251119273</v>
      </c>
    </row>
    <row r="47" s="1" customFormat="1" spans="1:47">
      <c r="A47" s="6"/>
      <c r="B47" s="6"/>
      <c r="C47" s="9">
        <v>3</v>
      </c>
      <c r="D47" s="12">
        <v>6.23893364248387</v>
      </c>
      <c r="E47" s="13">
        <f t="shared" si="39"/>
        <v>-4.62222582907143</v>
      </c>
      <c r="F47" s="9" t="s">
        <v>107</v>
      </c>
      <c r="G47" s="6">
        <v>4</v>
      </c>
      <c r="H47" s="11">
        <f t="shared" si="21"/>
        <v>6.23893364248387</v>
      </c>
      <c r="I47" s="11">
        <f t="shared" si="22"/>
        <v>279.388933642484</v>
      </c>
      <c r="J47" s="11">
        <f t="shared" si="23"/>
        <v>0.038628475862445</v>
      </c>
      <c r="K47" s="11">
        <f t="shared" si="24"/>
        <v>92.4058333333333</v>
      </c>
      <c r="L47" s="11">
        <f t="shared" si="25"/>
        <v>0.924058333333333</v>
      </c>
      <c r="M47" s="6" t="s">
        <v>107</v>
      </c>
      <c r="N47" s="6"/>
      <c r="O47" s="11">
        <f t="shared" si="40"/>
        <v>3.65084330966275</v>
      </c>
      <c r="P47" s="11">
        <f t="shared" si="26"/>
        <v>0.141026512664876</v>
      </c>
      <c r="Q47" s="17">
        <f t="shared" si="27"/>
        <v>0.0253847722796777</v>
      </c>
      <c r="R47" s="11">
        <f t="shared" si="28"/>
        <v>0.1663305</v>
      </c>
      <c r="S47" s="18">
        <f t="shared" si="29"/>
        <v>0.152616461080065</v>
      </c>
      <c r="T47" s="3">
        <v>0.01</v>
      </c>
      <c r="U47" s="19">
        <f t="shared" si="30"/>
        <v>0.00152616461080065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0.0206261646108006</v>
      </c>
      <c r="AR47" s="27">
        <f t="shared" si="36"/>
        <v>92.4058333333333</v>
      </c>
      <c r="AS47" s="1">
        <f t="shared" si="37"/>
        <v>0.18</v>
      </c>
      <c r="AT47" s="2">
        <f t="shared" si="41"/>
        <v>44.7416666666667</v>
      </c>
      <c r="AU47" s="1">
        <f t="shared" si="38"/>
        <v>102843.61480094</v>
      </c>
    </row>
    <row r="48" s="1" customFormat="1" spans="1:47">
      <c r="A48" s="6"/>
      <c r="B48" s="6"/>
      <c r="C48" s="9">
        <v>4</v>
      </c>
      <c r="D48" s="12">
        <v>12.5529873598667</v>
      </c>
      <c r="E48" s="13">
        <f t="shared" si="39"/>
        <v>6.23893364248387</v>
      </c>
      <c r="F48" s="9" t="s">
        <v>107</v>
      </c>
      <c r="G48" s="6">
        <v>5</v>
      </c>
      <c r="H48" s="11">
        <f t="shared" si="21"/>
        <v>12.5529873598667</v>
      </c>
      <c r="I48" s="11">
        <f t="shared" si="22"/>
        <v>285.702987359867</v>
      </c>
      <c r="J48" s="11">
        <f t="shared" si="23"/>
        <v>0.0834446540998095</v>
      </c>
      <c r="K48" s="11">
        <f t="shared" si="24"/>
        <v>92.4058333333333</v>
      </c>
      <c r="L48" s="11">
        <f t="shared" si="25"/>
        <v>0.924058333333333</v>
      </c>
      <c r="M48" s="6" t="s">
        <v>109</v>
      </c>
      <c r="N48" s="11">
        <f>(O47-P47)*$C$24/100</f>
        <v>3.33432595714798</v>
      </c>
      <c r="O48" s="11">
        <f t="shared" si="40"/>
        <v>1.09954917318323</v>
      </c>
      <c r="P48" s="11">
        <f t="shared" si="26"/>
        <v>0.0917515004220059</v>
      </c>
      <c r="Q48" s="17">
        <f t="shared" si="27"/>
        <v>0.0165152700759611</v>
      </c>
      <c r="R48" s="11">
        <f t="shared" si="28"/>
        <v>0.1663305</v>
      </c>
      <c r="S48" s="18">
        <f t="shared" si="29"/>
        <v>0.0992918922023385</v>
      </c>
      <c r="T48" s="3">
        <v>0.01</v>
      </c>
      <c r="U48" s="19">
        <f t="shared" si="30"/>
        <v>0.000992918922023385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0.0290429189220234</v>
      </c>
      <c r="AR48" s="27">
        <f t="shared" si="36"/>
        <v>92.4058333333333</v>
      </c>
      <c r="AS48" s="1">
        <f t="shared" si="37"/>
        <v>0.18</v>
      </c>
      <c r="AT48" s="2">
        <f t="shared" si="41"/>
        <v>44.7416666666667</v>
      </c>
      <c r="AU48" s="1">
        <f t="shared" si="38"/>
        <v>144810.187578327</v>
      </c>
    </row>
    <row r="49" s="1" customFormat="1" spans="1:47">
      <c r="A49" s="6"/>
      <c r="B49" s="6"/>
      <c r="C49" s="9">
        <v>5</v>
      </c>
      <c r="D49" s="12">
        <v>18.7349159135484</v>
      </c>
      <c r="E49" s="13">
        <f t="shared" si="39"/>
        <v>12.5529873598667</v>
      </c>
      <c r="F49" s="9" t="s">
        <v>109</v>
      </c>
      <c r="G49" s="6">
        <v>6</v>
      </c>
      <c r="H49" s="11">
        <f t="shared" si="21"/>
        <v>18.7349159135484</v>
      </c>
      <c r="I49" s="11">
        <f t="shared" si="22"/>
        <v>291.884915913548</v>
      </c>
      <c r="J49" s="11">
        <f t="shared" si="23"/>
        <v>0.171739305553286</v>
      </c>
      <c r="K49" s="11">
        <f t="shared" si="24"/>
        <v>92.4058333333333</v>
      </c>
      <c r="L49" s="11">
        <f t="shared" si="25"/>
        <v>0.924058333333333</v>
      </c>
      <c r="M49" s="6" t="s">
        <v>107</v>
      </c>
      <c r="N49" s="6"/>
      <c r="O49" s="11">
        <f t="shared" si="40"/>
        <v>1.93185600609455</v>
      </c>
      <c r="P49" s="11">
        <f t="shared" si="26"/>
        <v>0.331775608915624</v>
      </c>
      <c r="Q49" s="17">
        <f t="shared" si="27"/>
        <v>0.0597196096048123</v>
      </c>
      <c r="R49" s="11">
        <f t="shared" si="28"/>
        <v>0.1663305</v>
      </c>
      <c r="S49" s="18">
        <f t="shared" si="29"/>
        <v>0.3590418450303</v>
      </c>
      <c r="T49" s="3">
        <v>0.01</v>
      </c>
      <c r="U49" s="19">
        <f t="shared" si="30"/>
        <v>0.003590418450303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0.031640418450303</v>
      </c>
      <c r="AR49" s="27">
        <f t="shared" si="36"/>
        <v>92.4058333333333</v>
      </c>
      <c r="AS49" s="1">
        <f t="shared" si="37"/>
        <v>0.18</v>
      </c>
      <c r="AT49" s="2">
        <f t="shared" si="41"/>
        <v>44.7416666666667</v>
      </c>
      <c r="AU49" s="1">
        <f t="shared" si="38"/>
        <v>157761.516435274</v>
      </c>
    </row>
    <row r="50" s="1" customFormat="1" spans="1:47">
      <c r="A50" s="6"/>
      <c r="B50" s="6"/>
      <c r="C50" s="9">
        <v>6</v>
      </c>
      <c r="D50" s="12">
        <v>23.4799682926667</v>
      </c>
      <c r="E50" s="13">
        <f t="shared" si="39"/>
        <v>18.7349159135484</v>
      </c>
      <c r="F50" s="9" t="s">
        <v>107</v>
      </c>
      <c r="G50" s="6">
        <v>7</v>
      </c>
      <c r="H50" s="11">
        <f t="shared" si="21"/>
        <v>23.4799682926667</v>
      </c>
      <c r="I50" s="11">
        <f t="shared" si="22"/>
        <v>296.629968292667</v>
      </c>
      <c r="J50" s="11">
        <f t="shared" si="23"/>
        <v>0.292830869058831</v>
      </c>
      <c r="K50" s="11">
        <f t="shared" si="24"/>
        <v>92.4058333333333</v>
      </c>
      <c r="L50" s="11">
        <f t="shared" si="25"/>
        <v>0.924058333333333</v>
      </c>
      <c r="M50" s="6" t="s">
        <v>107</v>
      </c>
      <c r="N50" s="6"/>
      <c r="O50" s="11">
        <f t="shared" si="40"/>
        <v>2.52413873051226</v>
      </c>
      <c r="P50" s="11">
        <f t="shared" si="26"/>
        <v>0.739145738080962</v>
      </c>
      <c r="Q50" s="17">
        <f t="shared" si="27"/>
        <v>0.133046232854573</v>
      </c>
      <c r="R50" s="11">
        <f t="shared" si="28"/>
        <v>0.1663305</v>
      </c>
      <c r="S50" s="18">
        <f t="shared" si="29"/>
        <v>0.799890776824293</v>
      </c>
      <c r="T50" s="3">
        <v>0.01</v>
      </c>
      <c r="U50" s="19">
        <f t="shared" si="30"/>
        <v>0.00799890776824293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0.0360489077682429</v>
      </c>
      <c r="AR50" s="27">
        <f t="shared" si="36"/>
        <v>92.4058333333333</v>
      </c>
      <c r="AS50" s="1">
        <f t="shared" si="37"/>
        <v>0.18</v>
      </c>
      <c r="AT50" s="2">
        <f t="shared" si="41"/>
        <v>44.7416666666667</v>
      </c>
      <c r="AU50" s="1">
        <f t="shared" si="38"/>
        <v>179742.577181336</v>
      </c>
    </row>
    <row r="51" s="1" customFormat="1" spans="1:47">
      <c r="A51" s="6"/>
      <c r="B51" s="6"/>
      <c r="C51" s="9">
        <v>7</v>
      </c>
      <c r="D51" s="12">
        <v>25.297782166129</v>
      </c>
      <c r="E51" s="13">
        <f t="shared" si="39"/>
        <v>23.4799682926667</v>
      </c>
      <c r="F51" s="9" t="s">
        <v>107</v>
      </c>
      <c r="G51" s="6">
        <v>8</v>
      </c>
      <c r="H51" s="11">
        <f t="shared" si="21"/>
        <v>25.297782166129</v>
      </c>
      <c r="I51" s="11">
        <f t="shared" si="22"/>
        <v>298.447782166129</v>
      </c>
      <c r="J51" s="11">
        <f t="shared" si="23"/>
        <v>0.357640026242656</v>
      </c>
      <c r="K51" s="11">
        <f t="shared" si="24"/>
        <v>92.4058333333333</v>
      </c>
      <c r="L51" s="11">
        <f t="shared" si="25"/>
        <v>0.924058333333333</v>
      </c>
      <c r="M51" s="6" t="s">
        <v>107</v>
      </c>
      <c r="N51" s="6"/>
      <c r="O51" s="11">
        <f t="shared" si="40"/>
        <v>2.70905132576463</v>
      </c>
      <c r="P51" s="11">
        <f t="shared" si="26"/>
        <v>0.968865187239166</v>
      </c>
      <c r="Q51" s="17">
        <f t="shared" si="27"/>
        <v>0.17439573370305</v>
      </c>
      <c r="R51" s="11">
        <f t="shared" si="28"/>
        <v>0.1663305</v>
      </c>
      <c r="S51" s="18">
        <f t="shared" si="29"/>
        <v>1.04848920494467</v>
      </c>
      <c r="T51" s="3">
        <v>0.01</v>
      </c>
      <c r="U51" s="19">
        <f t="shared" si="30"/>
        <v>0.0104848920494467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0.0385348920494467</v>
      </c>
      <c r="AR51" s="27">
        <f t="shared" si="36"/>
        <v>92.4058333333333</v>
      </c>
      <c r="AS51" s="1">
        <f t="shared" si="37"/>
        <v>0.18</v>
      </c>
      <c r="AT51" s="2">
        <f t="shared" si="41"/>
        <v>44.7416666666667</v>
      </c>
      <c r="AU51" s="1">
        <f t="shared" si="38"/>
        <v>192137.882592766</v>
      </c>
    </row>
    <row r="52" s="1" customFormat="1" spans="1:47">
      <c r="A52" s="6"/>
      <c r="B52" s="6"/>
      <c r="C52" s="9">
        <v>8</v>
      </c>
      <c r="D52" s="12">
        <v>24.2031277803226</v>
      </c>
      <c r="E52" s="13">
        <f t="shared" si="39"/>
        <v>25.297782166129</v>
      </c>
      <c r="F52" s="9" t="s">
        <v>107</v>
      </c>
      <c r="G52" s="6">
        <v>9</v>
      </c>
      <c r="H52" s="11">
        <f t="shared" si="21"/>
        <v>24.2031277803226</v>
      </c>
      <c r="I52" s="11">
        <f t="shared" si="22"/>
        <v>297.353127780323</v>
      </c>
      <c r="J52" s="11">
        <f t="shared" si="23"/>
        <v>0.317165748386838</v>
      </c>
      <c r="K52" s="11">
        <f t="shared" si="24"/>
        <v>92.4058333333333</v>
      </c>
      <c r="L52" s="11">
        <f t="shared" si="25"/>
        <v>0.924058333333333</v>
      </c>
      <c r="M52" s="6" t="s">
        <v>107</v>
      </c>
      <c r="N52" s="6"/>
      <c r="O52" s="11">
        <f t="shared" si="40"/>
        <v>2.6642444718588</v>
      </c>
      <c r="P52" s="11">
        <f t="shared" si="26"/>
        <v>0.845007091802593</v>
      </c>
      <c r="Q52" s="17">
        <f t="shared" si="27"/>
        <v>0.152101276524467</v>
      </c>
      <c r="R52" s="11">
        <f t="shared" si="28"/>
        <v>0.1663305</v>
      </c>
      <c r="S52" s="18">
        <f t="shared" si="29"/>
        <v>0.914452109050756</v>
      </c>
      <c r="T52" s="3">
        <v>0.01</v>
      </c>
      <c r="U52" s="19">
        <f t="shared" si="30"/>
        <v>0.00914452109050756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0.0371945210905076</v>
      </c>
      <c r="AR52" s="27">
        <f t="shared" si="36"/>
        <v>92.4058333333333</v>
      </c>
      <c r="AS52" s="1">
        <f t="shared" si="37"/>
        <v>0.18</v>
      </c>
      <c r="AT52" s="2">
        <f t="shared" si="41"/>
        <v>44.7416666666667</v>
      </c>
      <c r="AU52" s="1">
        <f t="shared" si="38"/>
        <v>185454.691743057</v>
      </c>
    </row>
    <row r="53" s="1" customFormat="1" spans="1:47">
      <c r="A53" s="6"/>
      <c r="B53" s="6"/>
      <c r="C53" s="9">
        <v>9</v>
      </c>
      <c r="D53" s="12">
        <v>16.844993171</v>
      </c>
      <c r="E53" s="13">
        <f t="shared" si="39"/>
        <v>24.2031277803226</v>
      </c>
      <c r="F53" s="9" t="s">
        <v>107</v>
      </c>
      <c r="G53" s="6">
        <v>10</v>
      </c>
      <c r="H53" s="11">
        <f t="shared" si="21"/>
        <v>16.844993171</v>
      </c>
      <c r="I53" s="11">
        <f t="shared" si="22"/>
        <v>289.994993171</v>
      </c>
      <c r="J53" s="11">
        <f t="shared" si="23"/>
        <v>0.138182959512704</v>
      </c>
      <c r="K53" s="11">
        <f t="shared" si="24"/>
        <v>92.4058333333333</v>
      </c>
      <c r="L53" s="11">
        <f t="shared" si="25"/>
        <v>0.924058333333333</v>
      </c>
      <c r="M53" s="6" t="s">
        <v>107</v>
      </c>
      <c r="N53" s="6"/>
      <c r="O53" s="11">
        <f t="shared" si="40"/>
        <v>2.74329571338954</v>
      </c>
      <c r="P53" s="11">
        <f t="shared" si="26"/>
        <v>0.379076720494681</v>
      </c>
      <c r="Q53" s="17">
        <f t="shared" si="27"/>
        <v>0.0682338096890426</v>
      </c>
      <c r="R53" s="11">
        <f t="shared" si="28"/>
        <v>0.1663305</v>
      </c>
      <c r="S53" s="18">
        <f t="shared" si="29"/>
        <v>0.4102302926345</v>
      </c>
      <c r="T53" s="3">
        <v>0.01</v>
      </c>
      <c r="U53" s="19">
        <f t="shared" si="30"/>
        <v>0.004102302926345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0.023202302926345</v>
      </c>
      <c r="AR53" s="27">
        <f t="shared" si="36"/>
        <v>92.4058333333333</v>
      </c>
      <c r="AS53" s="1">
        <f t="shared" si="37"/>
        <v>0.18</v>
      </c>
      <c r="AT53" s="2">
        <f t="shared" si="41"/>
        <v>44.7416666666667</v>
      </c>
      <c r="AU53" s="1">
        <f t="shared" si="38"/>
        <v>115688.435037614</v>
      </c>
    </row>
    <row r="54" s="1" customFormat="1" spans="1:47">
      <c r="A54" s="6"/>
      <c r="B54" s="6"/>
      <c r="C54" s="9">
        <v>10</v>
      </c>
      <c r="D54" s="12">
        <v>9.41177832912903</v>
      </c>
      <c r="E54" s="13">
        <f t="shared" si="39"/>
        <v>16.844993171</v>
      </c>
      <c r="F54" s="9" t="s">
        <v>107</v>
      </c>
      <c r="G54" s="6">
        <v>11</v>
      </c>
      <c r="H54" s="11">
        <f t="shared" si="21"/>
        <v>9.41177832912903</v>
      </c>
      <c r="I54" s="11">
        <f t="shared" si="22"/>
        <v>282.561778329129</v>
      </c>
      <c r="J54" s="11">
        <f t="shared" si="23"/>
        <v>0.0571293878594335</v>
      </c>
      <c r="K54" s="11">
        <f t="shared" si="24"/>
        <v>92.4058333333333</v>
      </c>
      <c r="L54" s="11">
        <f t="shared" si="25"/>
        <v>0.924058333333333</v>
      </c>
      <c r="M54" s="6" t="s">
        <v>109</v>
      </c>
      <c r="N54" s="11">
        <f>(O53-P53)*$C$24/100</f>
        <v>2.24600804325012</v>
      </c>
      <c r="O54" s="11">
        <f t="shared" si="40"/>
        <v>1.04226928297808</v>
      </c>
      <c r="P54" s="11">
        <f t="shared" si="26"/>
        <v>0.0595442061212282</v>
      </c>
      <c r="Q54" s="17">
        <f t="shared" si="27"/>
        <v>0.0107179571018211</v>
      </c>
      <c r="R54" s="11">
        <f t="shared" si="28"/>
        <v>0.1663305</v>
      </c>
      <c r="S54" s="18">
        <f t="shared" si="29"/>
        <v>0.0644377134790136</v>
      </c>
      <c r="T54" s="3">
        <v>0.01</v>
      </c>
      <c r="U54" s="19">
        <f t="shared" si="30"/>
        <v>0.000644377134790136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0.0197443771347901</v>
      </c>
      <c r="AR54" s="27">
        <f t="shared" si="36"/>
        <v>92.4058333333333</v>
      </c>
      <c r="AS54" s="1">
        <f t="shared" si="37"/>
        <v>0.18</v>
      </c>
      <c r="AT54" s="2">
        <f t="shared" si="41"/>
        <v>44.7416666666667</v>
      </c>
      <c r="AU54" s="1">
        <f t="shared" si="38"/>
        <v>98446.9558374195</v>
      </c>
    </row>
    <row r="55" s="1" customFormat="1" spans="1:48">
      <c r="A55" s="6"/>
      <c r="B55" s="6"/>
      <c r="C55" s="9">
        <v>11</v>
      </c>
      <c r="D55" s="12">
        <v>2.38509146426667</v>
      </c>
      <c r="E55" s="13">
        <f t="shared" si="39"/>
        <v>9.41177832912903</v>
      </c>
      <c r="F55" s="9" t="s">
        <v>109</v>
      </c>
      <c r="G55" s="6">
        <v>12</v>
      </c>
      <c r="H55" s="11">
        <f t="shared" si="21"/>
        <v>2.38509146426667</v>
      </c>
      <c r="I55" s="11">
        <f t="shared" si="22"/>
        <v>275.535091464267</v>
      </c>
      <c r="J55" s="11">
        <f t="shared" si="23"/>
        <v>0.0237254193313903</v>
      </c>
      <c r="K55" s="11">
        <f t="shared" si="24"/>
        <v>92.4058333333333</v>
      </c>
      <c r="L55" s="11">
        <f t="shared" si="25"/>
        <v>0.924058333333333</v>
      </c>
      <c r="M55" s="6" t="s">
        <v>107</v>
      </c>
      <c r="N55" s="6"/>
      <c r="O55" s="11">
        <f t="shared" si="40"/>
        <v>1.90678341019018</v>
      </c>
      <c r="P55" s="11">
        <f t="shared" si="26"/>
        <v>0.0452392359809003</v>
      </c>
      <c r="Q55" s="17">
        <f t="shared" si="27"/>
        <v>0.00814306247656206</v>
      </c>
      <c r="R55" s="11">
        <f t="shared" si="28"/>
        <v>0.1663305</v>
      </c>
      <c r="S55" s="18">
        <f t="shared" si="29"/>
        <v>0.0489571213731821</v>
      </c>
      <c r="T55" s="3">
        <v>0.01</v>
      </c>
      <c r="U55" s="19">
        <f t="shared" si="30"/>
        <v>0.000489571213731821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0.0195895712137318</v>
      </c>
      <c r="AR55" s="27">
        <f t="shared" si="36"/>
        <v>92.4058333333333</v>
      </c>
      <c r="AS55" s="1">
        <f t="shared" si="37"/>
        <v>0.18</v>
      </c>
      <c r="AT55" s="2">
        <f t="shared" si="41"/>
        <v>44.7416666666667</v>
      </c>
      <c r="AU55" s="1">
        <f t="shared" si="38"/>
        <v>97675.0818213511</v>
      </c>
      <c r="AV55" s="1">
        <f>SUM(AU44:AU55)</f>
        <v>1562712.24665672</v>
      </c>
    </row>
    <row r="56" s="1" customFormat="1" spans="1:46">
      <c r="A56" s="6"/>
      <c r="B56" s="6"/>
      <c r="C56" s="9">
        <v>12</v>
      </c>
      <c r="D56" s="12">
        <v>-6.67184314370968</v>
      </c>
      <c r="E56" s="13">
        <f t="shared" si="39"/>
        <v>2.38509146426667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-4.7</v>
      </c>
      <c r="E60" s="9"/>
      <c r="F60" s="9"/>
      <c r="G60" s="6">
        <v>1</v>
      </c>
      <c r="H60" s="11">
        <f t="shared" ref="H60:H71" si="42">E61</f>
        <v>-4.7</v>
      </c>
      <c r="I60" s="11">
        <f t="shared" ref="I60:I71" si="43">H60+273.15</f>
        <v>268.45</v>
      </c>
      <c r="J60" s="11">
        <f t="shared" ref="J60:J71" si="44">EXP(($C$18*(I60-$C$16))/($C$19*I60*$C$16))</f>
        <v>0.00933613432622593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0.0128810645298939</v>
      </c>
      <c r="Q60" s="17">
        <f t="shared" ref="Q60:Q71" si="48">P60*$B$62</f>
        <v>0.00128810645298939</v>
      </c>
      <c r="R60" s="11">
        <f t="shared" ref="R60:R71" si="49">L60*$B$62</f>
        <v>0.13797</v>
      </c>
      <c r="S60" s="18">
        <f t="shared" ref="S60:S71" si="50">Q60/R60</f>
        <v>0.00933613432622593</v>
      </c>
      <c r="T60" s="3">
        <v>0.01</v>
      </c>
      <c r="U60" s="19">
        <f t="shared" ref="U60:U71" si="51">S60*T60</f>
        <v>9.33613432622593e-5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0.0123933613432623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3.20833333333333</v>
      </c>
      <c r="AU60" s="1">
        <f t="shared" ref="AU60:AU71" si="59">AT60*10000*AS60*0.67*AR60*AQ60</f>
        <v>3675.59847537905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-8.09541254883871</v>
      </c>
      <c r="E61" s="13">
        <f t="shared" ref="E61:E72" si="60">D60</f>
        <v>-4.7</v>
      </c>
      <c r="F61" s="9" t="s">
        <v>107</v>
      </c>
      <c r="G61" s="6">
        <v>2</v>
      </c>
      <c r="H61" s="11">
        <f t="shared" si="42"/>
        <v>-8.09541254883871</v>
      </c>
      <c r="I61" s="11">
        <f t="shared" si="43"/>
        <v>265.054587451161</v>
      </c>
      <c r="J61" s="11">
        <f t="shared" si="44"/>
        <v>0.00586650928832194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2.74651893547011</v>
      </c>
      <c r="P61" s="11">
        <f t="shared" si="47"/>
        <v>0.0161124788454875</v>
      </c>
      <c r="Q61" s="17">
        <f t="shared" si="48"/>
        <v>0.00161124788454875</v>
      </c>
      <c r="R61" s="11">
        <f t="shared" si="49"/>
        <v>0.13797</v>
      </c>
      <c r="S61" s="18">
        <f t="shared" si="50"/>
        <v>0.011678248057902</v>
      </c>
      <c r="T61" s="3">
        <v>0.01</v>
      </c>
      <c r="U61" s="19">
        <f t="shared" si="51"/>
        <v>0.00011678248057902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0.012416782480579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3.20833333333333</v>
      </c>
      <c r="AU61" s="1">
        <f t="shared" si="59"/>
        <v>3682.54466973495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-4.62222582907143</v>
      </c>
      <c r="E62" s="13">
        <f t="shared" si="60"/>
        <v>-8.09541254883871</v>
      </c>
      <c r="F62" s="9" t="s">
        <v>107</v>
      </c>
      <c r="G62" s="6">
        <v>3</v>
      </c>
      <c r="H62" s="11">
        <f t="shared" si="42"/>
        <v>-4.62222582907143</v>
      </c>
      <c r="I62" s="11">
        <f t="shared" si="43"/>
        <v>268.527774170929</v>
      </c>
      <c r="J62" s="11">
        <f t="shared" si="44"/>
        <v>0.00943472793606028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4.11010645662462</v>
      </c>
      <c r="P62" s="11">
        <f t="shared" si="47"/>
        <v>0.038777736206498</v>
      </c>
      <c r="Q62" s="17">
        <f t="shared" si="48"/>
        <v>0.0038777736206498</v>
      </c>
      <c r="R62" s="11">
        <f t="shared" si="49"/>
        <v>0.13797</v>
      </c>
      <c r="S62" s="18">
        <f t="shared" si="50"/>
        <v>0.0281059188276423</v>
      </c>
      <c r="T62" s="3">
        <v>0.01</v>
      </c>
      <c r="U62" s="19">
        <f t="shared" si="51"/>
        <v>0.000281059188276423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0.0125810591882764</v>
      </c>
      <c r="AR62" s="27">
        <f t="shared" si="57"/>
        <v>137.97</v>
      </c>
      <c r="AS62" s="1">
        <f t="shared" si="58"/>
        <v>0.1</v>
      </c>
      <c r="AT62" s="2">
        <f t="shared" si="62"/>
        <v>3.20833333333333</v>
      </c>
      <c r="AU62" s="1">
        <f t="shared" si="59"/>
        <v>3731.26552920389</v>
      </c>
    </row>
    <row r="63" s="1" customFormat="1" spans="1:47">
      <c r="A63" s="6"/>
      <c r="B63" s="6"/>
      <c r="C63" s="9">
        <v>3</v>
      </c>
      <c r="D63" s="12">
        <v>6.23893364248387</v>
      </c>
      <c r="E63" s="13">
        <f t="shared" si="60"/>
        <v>-4.62222582907143</v>
      </c>
      <c r="F63" s="9" t="s">
        <v>107</v>
      </c>
      <c r="G63" s="6">
        <v>4</v>
      </c>
      <c r="H63" s="11">
        <f t="shared" si="42"/>
        <v>6.23893364248387</v>
      </c>
      <c r="I63" s="11">
        <f t="shared" si="43"/>
        <v>279.388933642484</v>
      </c>
      <c r="J63" s="11">
        <f t="shared" si="44"/>
        <v>0.038628475862445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5.45102872041812</v>
      </c>
      <c r="P63" s="11">
        <f t="shared" si="47"/>
        <v>0.210564931352166</v>
      </c>
      <c r="Q63" s="17">
        <f t="shared" si="48"/>
        <v>0.0210564931352166</v>
      </c>
      <c r="R63" s="11">
        <f t="shared" si="49"/>
        <v>0.13797</v>
      </c>
      <c r="S63" s="18">
        <f t="shared" si="50"/>
        <v>0.152616461080065</v>
      </c>
      <c r="T63" s="3">
        <v>0.01</v>
      </c>
      <c r="U63" s="19">
        <f t="shared" si="51"/>
        <v>0.00152616461080065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0.0138261646108007</v>
      </c>
      <c r="AR63" s="27">
        <f t="shared" si="57"/>
        <v>137.97</v>
      </c>
      <c r="AS63" s="1">
        <f t="shared" si="58"/>
        <v>0.1</v>
      </c>
      <c r="AT63" s="2">
        <f t="shared" si="62"/>
        <v>3.20833333333333</v>
      </c>
      <c r="AU63" s="1">
        <f t="shared" si="59"/>
        <v>4100.53642076909</v>
      </c>
    </row>
    <row r="64" s="1" customFormat="1" spans="1:47">
      <c r="A64" s="6"/>
      <c r="B64" s="6"/>
      <c r="C64" s="9">
        <v>4</v>
      </c>
      <c r="D64" s="12">
        <v>12.5529873598667</v>
      </c>
      <c r="E64" s="13">
        <f t="shared" si="60"/>
        <v>6.23893364248387</v>
      </c>
      <c r="F64" s="9" t="s">
        <v>107</v>
      </c>
      <c r="G64" s="6">
        <v>5</v>
      </c>
      <c r="H64" s="11">
        <f t="shared" si="42"/>
        <v>12.5529873598667</v>
      </c>
      <c r="I64" s="11">
        <f t="shared" si="43"/>
        <v>285.702987359867</v>
      </c>
      <c r="J64" s="11">
        <f t="shared" si="44"/>
        <v>0.0834446540998095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4.97844059961266</v>
      </c>
      <c r="O64" s="11">
        <f t="shared" si="61"/>
        <v>1.6417231894533</v>
      </c>
      <c r="P64" s="11">
        <f t="shared" si="47"/>
        <v>0.136993023671566</v>
      </c>
      <c r="Q64" s="17">
        <f t="shared" si="48"/>
        <v>0.0136993023671566</v>
      </c>
      <c r="R64" s="11">
        <f t="shared" si="49"/>
        <v>0.13797</v>
      </c>
      <c r="S64" s="18">
        <f t="shared" si="50"/>
        <v>0.0992918922023384</v>
      </c>
      <c r="T64" s="3">
        <v>0.01</v>
      </c>
      <c r="U64" s="19">
        <f t="shared" si="51"/>
        <v>0.000992918922023384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0.0190429189220234</v>
      </c>
      <c r="AR64" s="27">
        <f t="shared" si="57"/>
        <v>137.97</v>
      </c>
      <c r="AS64" s="1">
        <f t="shared" si="58"/>
        <v>0.1</v>
      </c>
      <c r="AT64" s="2">
        <f t="shared" si="62"/>
        <v>3.20833333333333</v>
      </c>
      <c r="AU64" s="1">
        <f t="shared" si="59"/>
        <v>5647.71104609234</v>
      </c>
    </row>
    <row r="65" s="1" customFormat="1" spans="1:47">
      <c r="A65" s="6"/>
      <c r="B65" s="6"/>
      <c r="C65" s="9">
        <v>5</v>
      </c>
      <c r="D65" s="12">
        <v>18.7349159135484</v>
      </c>
      <c r="E65" s="13">
        <f t="shared" si="60"/>
        <v>12.5529873598667</v>
      </c>
      <c r="F65" s="9" t="s">
        <v>109</v>
      </c>
      <c r="G65" s="6">
        <v>6</v>
      </c>
      <c r="H65" s="11">
        <f t="shared" si="42"/>
        <v>18.7349159135484</v>
      </c>
      <c r="I65" s="11">
        <f t="shared" si="43"/>
        <v>291.884915913548</v>
      </c>
      <c r="J65" s="11">
        <f t="shared" si="44"/>
        <v>0.171739305553286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2.88443016578173</v>
      </c>
      <c r="P65" s="11">
        <f t="shared" si="47"/>
        <v>0.495370033588305</v>
      </c>
      <c r="Q65" s="17">
        <f t="shared" si="48"/>
        <v>0.0495370033588305</v>
      </c>
      <c r="R65" s="11">
        <f t="shared" si="49"/>
        <v>0.13797</v>
      </c>
      <c r="S65" s="18">
        <f t="shared" si="50"/>
        <v>0.3590418450303</v>
      </c>
      <c r="T65" s="3">
        <v>0.01</v>
      </c>
      <c r="U65" s="19">
        <f t="shared" si="51"/>
        <v>0.003590418450303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0.021640418450303</v>
      </c>
      <c r="AR65" s="27">
        <f t="shared" si="57"/>
        <v>137.97</v>
      </c>
      <c r="AS65" s="1">
        <f t="shared" si="58"/>
        <v>0.1</v>
      </c>
      <c r="AT65" s="2">
        <f t="shared" si="62"/>
        <v>3.20833333333333</v>
      </c>
      <c r="AU65" s="1">
        <f t="shared" si="59"/>
        <v>6418.0722936592</v>
      </c>
    </row>
    <row r="66" s="1" customFormat="1" spans="1:47">
      <c r="A66" s="6"/>
      <c r="B66" s="6"/>
      <c r="C66" s="9">
        <v>6</v>
      </c>
      <c r="D66" s="12">
        <v>23.4799682926667</v>
      </c>
      <c r="E66" s="13">
        <f t="shared" si="60"/>
        <v>18.7349159135484</v>
      </c>
      <c r="F66" s="9" t="s">
        <v>107</v>
      </c>
      <c r="G66" s="6">
        <v>7</v>
      </c>
      <c r="H66" s="11">
        <f t="shared" si="42"/>
        <v>23.4799682926667</v>
      </c>
      <c r="I66" s="11">
        <f t="shared" si="43"/>
        <v>296.629968292667</v>
      </c>
      <c r="J66" s="11">
        <f t="shared" si="44"/>
        <v>0.292830869058831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3.76876013219343</v>
      </c>
      <c r="P66" s="11">
        <f t="shared" si="47"/>
        <v>1.10360930478448</v>
      </c>
      <c r="Q66" s="17">
        <f t="shared" si="48"/>
        <v>0.110360930478448</v>
      </c>
      <c r="R66" s="11">
        <f t="shared" si="49"/>
        <v>0.13797</v>
      </c>
      <c r="S66" s="18">
        <f t="shared" si="50"/>
        <v>0.799890776824293</v>
      </c>
      <c r="T66" s="3">
        <v>0.01</v>
      </c>
      <c r="U66" s="19">
        <f t="shared" si="51"/>
        <v>0.00799890776824293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0.0260489077682429</v>
      </c>
      <c r="AR66" s="27">
        <f t="shared" si="57"/>
        <v>137.97</v>
      </c>
      <c r="AS66" s="1">
        <f t="shared" si="58"/>
        <v>0.1</v>
      </c>
      <c r="AT66" s="2">
        <f t="shared" si="62"/>
        <v>3.20833333333333</v>
      </c>
      <c r="AU66" s="1">
        <f t="shared" si="59"/>
        <v>7725.5332937013</v>
      </c>
    </row>
    <row r="67" s="1" customFormat="1" spans="1:47">
      <c r="A67" s="6"/>
      <c r="B67" s="6"/>
      <c r="C67" s="9">
        <v>7</v>
      </c>
      <c r="D67" s="12">
        <v>25.297782166129</v>
      </c>
      <c r="E67" s="13">
        <f t="shared" si="60"/>
        <v>23.4799682926667</v>
      </c>
      <c r="F67" s="9" t="s">
        <v>107</v>
      </c>
      <c r="G67" s="6">
        <v>8</v>
      </c>
      <c r="H67" s="11">
        <f t="shared" si="42"/>
        <v>25.297782166129</v>
      </c>
      <c r="I67" s="11">
        <f t="shared" si="43"/>
        <v>298.447782166129</v>
      </c>
      <c r="J67" s="11">
        <f t="shared" si="44"/>
        <v>0.357640026242656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4.04485082740895</v>
      </c>
      <c r="P67" s="11">
        <f t="shared" si="47"/>
        <v>1.44660055606217</v>
      </c>
      <c r="Q67" s="17">
        <f t="shared" si="48"/>
        <v>0.144660055606217</v>
      </c>
      <c r="R67" s="11">
        <f t="shared" si="49"/>
        <v>0.13797</v>
      </c>
      <c r="S67" s="18">
        <f t="shared" si="50"/>
        <v>1.04848920494467</v>
      </c>
      <c r="T67" s="3">
        <v>0.01</v>
      </c>
      <c r="U67" s="19">
        <f t="shared" si="51"/>
        <v>0.0104848920494467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0.0285348920494467</v>
      </c>
      <c r="AR67" s="27">
        <f t="shared" si="57"/>
        <v>137.97</v>
      </c>
      <c r="AS67" s="1">
        <f t="shared" si="58"/>
        <v>0.1</v>
      </c>
      <c r="AT67" s="2">
        <f t="shared" si="62"/>
        <v>3.20833333333333</v>
      </c>
      <c r="AU67" s="1">
        <f t="shared" si="59"/>
        <v>8462.82157092697</v>
      </c>
    </row>
    <row r="68" s="1" customFormat="1" spans="1:47">
      <c r="A68" s="6"/>
      <c r="B68" s="6"/>
      <c r="C68" s="9">
        <v>8</v>
      </c>
      <c r="D68" s="12">
        <v>24.2031277803226</v>
      </c>
      <c r="E68" s="13">
        <f t="shared" si="60"/>
        <v>25.297782166129</v>
      </c>
      <c r="F68" s="9" t="s">
        <v>107</v>
      </c>
      <c r="G68" s="6">
        <v>9</v>
      </c>
      <c r="H68" s="11">
        <f t="shared" si="42"/>
        <v>24.2031277803226</v>
      </c>
      <c r="I68" s="11">
        <f t="shared" si="43"/>
        <v>297.353127780323</v>
      </c>
      <c r="J68" s="11">
        <f t="shared" si="44"/>
        <v>0.317165748386838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3.97795027134678</v>
      </c>
      <c r="P68" s="11">
        <f t="shared" si="47"/>
        <v>1.26166957485733</v>
      </c>
      <c r="Q68" s="17">
        <f t="shared" si="48"/>
        <v>0.126166957485733</v>
      </c>
      <c r="R68" s="11">
        <f t="shared" si="49"/>
        <v>0.13797</v>
      </c>
      <c r="S68" s="18">
        <f t="shared" si="50"/>
        <v>0.914452109050756</v>
      </c>
      <c r="T68" s="3">
        <v>0.01</v>
      </c>
      <c r="U68" s="19">
        <f t="shared" si="51"/>
        <v>0.00914452109050756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0.0271945210905076</v>
      </c>
      <c r="AR68" s="27">
        <f t="shared" si="57"/>
        <v>137.97</v>
      </c>
      <c r="AS68" s="1">
        <f t="shared" si="58"/>
        <v>0.1</v>
      </c>
      <c r="AT68" s="2">
        <f t="shared" si="62"/>
        <v>3.20833333333333</v>
      </c>
      <c r="AU68" s="1">
        <f t="shared" si="59"/>
        <v>8065.29701591207</v>
      </c>
    </row>
    <row r="69" s="1" customFormat="1" spans="1:47">
      <c r="A69" s="6"/>
      <c r="B69" s="6"/>
      <c r="C69" s="9">
        <v>9</v>
      </c>
      <c r="D69" s="12">
        <v>16.844993171</v>
      </c>
      <c r="E69" s="13">
        <f t="shared" si="60"/>
        <v>24.2031277803226</v>
      </c>
      <c r="F69" s="9" t="s">
        <v>107</v>
      </c>
      <c r="G69" s="6">
        <v>10</v>
      </c>
      <c r="H69" s="11">
        <f t="shared" si="42"/>
        <v>16.844993171</v>
      </c>
      <c r="I69" s="11">
        <f t="shared" si="43"/>
        <v>289.994993171</v>
      </c>
      <c r="J69" s="11">
        <f t="shared" si="44"/>
        <v>0.138182959512704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4.09598069648945</v>
      </c>
      <c r="P69" s="11">
        <f t="shared" si="47"/>
        <v>0.565994734747819</v>
      </c>
      <c r="Q69" s="17">
        <f t="shared" si="48"/>
        <v>0.0565994734747819</v>
      </c>
      <c r="R69" s="11">
        <f t="shared" si="49"/>
        <v>0.13797</v>
      </c>
      <c r="S69" s="18">
        <f t="shared" si="50"/>
        <v>0.4102302926345</v>
      </c>
      <c r="T69" s="3">
        <v>0.01</v>
      </c>
      <c r="U69" s="19">
        <f t="shared" si="51"/>
        <v>0.004102302926345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0.016402302926345</v>
      </c>
      <c r="AR69" s="27">
        <f t="shared" si="57"/>
        <v>137.97</v>
      </c>
      <c r="AS69" s="1">
        <f t="shared" si="58"/>
        <v>0.1</v>
      </c>
      <c r="AT69" s="2">
        <f t="shared" si="62"/>
        <v>3.20833333333333</v>
      </c>
      <c r="AU69" s="1">
        <f t="shared" si="59"/>
        <v>4864.56240231833</v>
      </c>
    </row>
    <row r="70" s="1" customFormat="1" spans="1:47">
      <c r="A70" s="6"/>
      <c r="B70" s="6"/>
      <c r="C70" s="9">
        <v>10</v>
      </c>
      <c r="D70" s="12">
        <v>9.41177832912903</v>
      </c>
      <c r="E70" s="13">
        <f t="shared" si="60"/>
        <v>16.844993171</v>
      </c>
      <c r="F70" s="9" t="s">
        <v>107</v>
      </c>
      <c r="G70" s="6">
        <v>11</v>
      </c>
      <c r="H70" s="11">
        <f t="shared" si="42"/>
        <v>9.41177832912903</v>
      </c>
      <c r="I70" s="11">
        <f t="shared" si="43"/>
        <v>282.561778329129</v>
      </c>
      <c r="J70" s="11">
        <f t="shared" si="44"/>
        <v>0.0571293878594335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3.35348666365455</v>
      </c>
      <c r="O70" s="11">
        <f t="shared" si="61"/>
        <v>1.55619929808708</v>
      </c>
      <c r="P70" s="11">
        <f t="shared" si="47"/>
        <v>0.0889047132869951</v>
      </c>
      <c r="Q70" s="17">
        <f t="shared" si="48"/>
        <v>0.00889047132869951</v>
      </c>
      <c r="R70" s="11">
        <f t="shared" si="49"/>
        <v>0.13797</v>
      </c>
      <c r="S70" s="18">
        <f t="shared" si="50"/>
        <v>0.0644377134790137</v>
      </c>
      <c r="T70" s="3">
        <v>0.01</v>
      </c>
      <c r="U70" s="19">
        <f t="shared" si="51"/>
        <v>0.000644377134790137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0.0129443771347901</v>
      </c>
      <c r="AR70" s="27">
        <f t="shared" si="57"/>
        <v>137.97</v>
      </c>
      <c r="AS70" s="1">
        <f t="shared" si="58"/>
        <v>0.1</v>
      </c>
      <c r="AT70" s="2">
        <f t="shared" si="62"/>
        <v>3.20833333333333</v>
      </c>
      <c r="AU70" s="1">
        <f t="shared" si="59"/>
        <v>3839.0176436865</v>
      </c>
    </row>
    <row r="71" s="1" customFormat="1" spans="1:48">
      <c r="A71" s="6"/>
      <c r="B71" s="6"/>
      <c r="C71" s="9">
        <v>11</v>
      </c>
      <c r="D71" s="12">
        <v>2.38509146426667</v>
      </c>
      <c r="E71" s="13">
        <f t="shared" si="60"/>
        <v>9.41177832912903</v>
      </c>
      <c r="F71" s="9" t="s">
        <v>109</v>
      </c>
      <c r="G71" s="6">
        <v>12</v>
      </c>
      <c r="H71" s="11">
        <f t="shared" si="42"/>
        <v>2.38509146426667</v>
      </c>
      <c r="I71" s="11">
        <f t="shared" si="43"/>
        <v>275.535091464267</v>
      </c>
      <c r="J71" s="11">
        <f t="shared" si="44"/>
        <v>0.0237254193313903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2.84699458480009</v>
      </c>
      <c r="P71" s="11">
        <f t="shared" si="47"/>
        <v>0.0675461403585793</v>
      </c>
      <c r="Q71" s="17">
        <f t="shared" si="48"/>
        <v>0.00675461403585793</v>
      </c>
      <c r="R71" s="11">
        <f t="shared" si="49"/>
        <v>0.13797</v>
      </c>
      <c r="S71" s="18">
        <f t="shared" si="50"/>
        <v>0.0489571213731821</v>
      </c>
      <c r="T71" s="3">
        <v>0.01</v>
      </c>
      <c r="U71" s="19">
        <f t="shared" si="51"/>
        <v>0.000489571213731821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0.0127895712137318</v>
      </c>
      <c r="AR71" s="27">
        <f t="shared" si="57"/>
        <v>137.97</v>
      </c>
      <c r="AS71" s="1">
        <f t="shared" si="58"/>
        <v>0.1</v>
      </c>
      <c r="AT71" s="2">
        <f t="shared" si="62"/>
        <v>3.20833333333333</v>
      </c>
      <c r="AU71" s="1">
        <f t="shared" si="59"/>
        <v>3793.1056112958</v>
      </c>
      <c r="AV71" s="1">
        <f>SUM(AU60:AU71)</f>
        <v>64006.0659726795</v>
      </c>
    </row>
    <row r="72" s="1" customFormat="1" spans="1:46">
      <c r="A72" s="6"/>
      <c r="B72" s="6"/>
      <c r="C72" s="9">
        <v>12</v>
      </c>
      <c r="D72" s="12">
        <v>-6.67184314370968</v>
      </c>
      <c r="E72" s="13">
        <f t="shared" si="60"/>
        <v>2.38509146426667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-4.7</v>
      </c>
      <c r="E76" s="9"/>
      <c r="F76" s="9"/>
      <c r="G76" s="6">
        <v>1</v>
      </c>
      <c r="H76" s="11">
        <f t="shared" ref="H76:H87" si="63">E77</f>
        <v>-4.7</v>
      </c>
      <c r="I76" s="11">
        <f t="shared" ref="I76:I87" si="64">H76+273.15</f>
        <v>268.45</v>
      </c>
      <c r="J76" s="11">
        <f t="shared" ref="J76:J87" si="65">EXP(($C$18*(I76-$C$16))/($C$19*I76*$C$16))</f>
        <v>0.00933613432622593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0.000730665322650287</v>
      </c>
      <c r="Q76" s="17">
        <f t="shared" ref="Q76:Q87" si="69">P76*$B$78</f>
        <v>0.000138826411303555</v>
      </c>
      <c r="R76" s="11">
        <f t="shared" ref="R76:R87" si="70">L76*$B$78</f>
        <v>0.0148697958333333</v>
      </c>
      <c r="S76" s="18">
        <f t="shared" ref="S76:S87" si="71">Q76/R76</f>
        <v>0.00933613432622595</v>
      </c>
      <c r="T76" s="3">
        <v>0.01</v>
      </c>
      <c r="U76" s="19">
        <f t="shared" ref="U76:U87" si="72">S76*T76</f>
        <v>9.33613432622595e-5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0.0116933613432623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156.625</v>
      </c>
      <c r="AU76" s="1">
        <f t="shared" ref="AU76:AU87" si="79">AT76*10000*AS76*0.67*AR76*AQ76</f>
        <v>18246.5290357522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-8.09541254883871</v>
      </c>
      <c r="E77" s="13">
        <f t="shared" ref="E77:E88" si="80">D76</f>
        <v>-4.7</v>
      </c>
      <c r="F77" s="9" t="s">
        <v>107</v>
      </c>
      <c r="G77" s="6">
        <v>2</v>
      </c>
      <c r="H77" s="11">
        <f t="shared" si="63"/>
        <v>-8.09541254883871</v>
      </c>
      <c r="I77" s="11">
        <f t="shared" si="64"/>
        <v>265.054587451161</v>
      </c>
      <c r="J77" s="11">
        <f t="shared" si="65"/>
        <v>0.00586650928832194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0.155793501344016</v>
      </c>
      <c r="P77" s="11">
        <f t="shared" si="68"/>
        <v>0.000913964022694868</v>
      </c>
      <c r="Q77" s="17">
        <f t="shared" si="69"/>
        <v>0.000173653164312025</v>
      </c>
      <c r="R77" s="11">
        <f t="shared" si="70"/>
        <v>0.0148697958333333</v>
      </c>
      <c r="S77" s="18">
        <f t="shared" si="71"/>
        <v>0.0116782480579021</v>
      </c>
      <c r="T77" s="3">
        <v>0.01</v>
      </c>
      <c r="U77" s="19">
        <f t="shared" si="72"/>
        <v>0.000116782480579021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0.011716782480579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156.625</v>
      </c>
      <c r="AU77" s="1">
        <f t="shared" si="79"/>
        <v>18283.0757950249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-4.62222582907143</v>
      </c>
      <c r="E78" s="13">
        <f t="shared" si="80"/>
        <v>-8.09541254883871</v>
      </c>
      <c r="F78" s="9" t="s">
        <v>107</v>
      </c>
      <c r="G78" s="6">
        <v>3</v>
      </c>
      <c r="H78" s="11">
        <f t="shared" si="63"/>
        <v>-4.62222582907143</v>
      </c>
      <c r="I78" s="11">
        <f t="shared" si="64"/>
        <v>268.527774170929</v>
      </c>
      <c r="J78" s="11">
        <f t="shared" si="65"/>
        <v>0.00943472793606028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0.233141620654655</v>
      </c>
      <c r="P78" s="11">
        <f t="shared" si="68"/>
        <v>0.00219962776144884</v>
      </c>
      <c r="Q78" s="17">
        <f t="shared" si="69"/>
        <v>0.00041792927467528</v>
      </c>
      <c r="R78" s="11">
        <f t="shared" si="70"/>
        <v>0.0148697958333333</v>
      </c>
      <c r="S78" s="18">
        <f t="shared" si="71"/>
        <v>0.0281059188276423</v>
      </c>
      <c r="T78" s="3">
        <v>0.01</v>
      </c>
      <c r="U78" s="19">
        <f t="shared" si="72"/>
        <v>0.000281059188276423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0.0118810591882764</v>
      </c>
      <c r="AR78" s="27">
        <f t="shared" si="77"/>
        <v>7.82620833333333</v>
      </c>
      <c r="AS78" s="1">
        <f t="shared" si="78"/>
        <v>0.19</v>
      </c>
      <c r="AT78" s="2">
        <f t="shared" si="82"/>
        <v>156.625</v>
      </c>
      <c r="AU78" s="1">
        <f t="shared" si="79"/>
        <v>18539.4160917887</v>
      </c>
    </row>
    <row r="79" s="1" customFormat="1" spans="1:47">
      <c r="A79" s="6"/>
      <c r="B79" s="6"/>
      <c r="C79" s="9">
        <v>3</v>
      </c>
      <c r="D79" s="12">
        <v>6.23893364248387</v>
      </c>
      <c r="E79" s="13">
        <f t="shared" si="80"/>
        <v>-4.62222582907143</v>
      </c>
      <c r="F79" s="9" t="s">
        <v>107</v>
      </c>
      <c r="G79" s="6">
        <v>4</v>
      </c>
      <c r="H79" s="11">
        <f t="shared" si="63"/>
        <v>6.23893364248387</v>
      </c>
      <c r="I79" s="11">
        <f t="shared" si="64"/>
        <v>279.388933642484</v>
      </c>
      <c r="J79" s="11">
        <f t="shared" si="65"/>
        <v>0.038628475862445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0.309204076226539</v>
      </c>
      <c r="P79" s="11">
        <f t="shared" si="68"/>
        <v>0.0119440821950865</v>
      </c>
      <c r="Q79" s="17">
        <f t="shared" si="69"/>
        <v>0.00226937561706643</v>
      </c>
      <c r="R79" s="11">
        <f t="shared" si="70"/>
        <v>0.0148697958333333</v>
      </c>
      <c r="S79" s="18">
        <f t="shared" si="71"/>
        <v>0.152616461080065</v>
      </c>
      <c r="T79" s="3">
        <v>0.01</v>
      </c>
      <c r="U79" s="19">
        <f t="shared" si="72"/>
        <v>0.00152616461080065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0.0131261646108007</v>
      </c>
      <c r="AR79" s="27">
        <f t="shared" si="77"/>
        <v>7.82620833333333</v>
      </c>
      <c r="AS79" s="1">
        <f t="shared" si="78"/>
        <v>0.19</v>
      </c>
      <c r="AT79" s="2">
        <f t="shared" si="82"/>
        <v>156.625</v>
      </c>
      <c r="AU79" s="1">
        <f t="shared" si="79"/>
        <v>20482.3007404147</v>
      </c>
    </row>
    <row r="80" s="1" customFormat="1" spans="1:47">
      <c r="A80" s="6"/>
      <c r="B80" s="6"/>
      <c r="C80" s="9">
        <v>4</v>
      </c>
      <c r="D80" s="12">
        <v>12.5529873598667</v>
      </c>
      <c r="E80" s="13">
        <f t="shared" si="80"/>
        <v>6.23893364248387</v>
      </c>
      <c r="F80" s="9" t="s">
        <v>107</v>
      </c>
      <c r="G80" s="6">
        <v>5</v>
      </c>
      <c r="H80" s="11">
        <f t="shared" si="63"/>
        <v>12.5529873598667</v>
      </c>
      <c r="I80" s="11">
        <f t="shared" si="64"/>
        <v>285.702987359867</v>
      </c>
      <c r="J80" s="11">
        <f t="shared" si="65"/>
        <v>0.0834446540998095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0.28239699432988</v>
      </c>
      <c r="O80" s="11">
        <f t="shared" si="81"/>
        <v>0.0931250830349059</v>
      </c>
      <c r="P80" s="11">
        <f t="shared" si="68"/>
        <v>0.00777079034186376</v>
      </c>
      <c r="Q80" s="17">
        <f t="shared" si="69"/>
        <v>0.00147645016495411</v>
      </c>
      <c r="R80" s="11">
        <f t="shared" si="70"/>
        <v>0.0148697958333333</v>
      </c>
      <c r="S80" s="18">
        <f t="shared" si="71"/>
        <v>0.0992918922023386</v>
      </c>
      <c r="T80" s="3">
        <v>0.01</v>
      </c>
      <c r="U80" s="19">
        <f t="shared" si="72"/>
        <v>0.000992918922023386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0.0200929189220234</v>
      </c>
      <c r="AR80" s="27">
        <f t="shared" si="77"/>
        <v>7.82620833333333</v>
      </c>
      <c r="AS80" s="1">
        <f t="shared" si="78"/>
        <v>0.19</v>
      </c>
      <c r="AT80" s="2">
        <f t="shared" si="82"/>
        <v>156.625</v>
      </c>
      <c r="AU80" s="1">
        <f t="shared" si="79"/>
        <v>31353.3480888253</v>
      </c>
    </row>
    <row r="81" s="1" customFormat="1" spans="1:47">
      <c r="A81" s="6"/>
      <c r="B81" s="6"/>
      <c r="C81" s="9">
        <v>5</v>
      </c>
      <c r="D81" s="12">
        <v>18.7349159135484</v>
      </c>
      <c r="E81" s="13">
        <f t="shared" si="80"/>
        <v>12.5529873598667</v>
      </c>
      <c r="F81" s="9" t="s">
        <v>109</v>
      </c>
      <c r="G81" s="6">
        <v>6</v>
      </c>
      <c r="H81" s="11">
        <f t="shared" si="63"/>
        <v>18.7349159135484</v>
      </c>
      <c r="I81" s="11">
        <f t="shared" si="64"/>
        <v>291.884915913548</v>
      </c>
      <c r="J81" s="11">
        <f t="shared" si="65"/>
        <v>0.171739305553286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0.163616376026375</v>
      </c>
      <c r="P81" s="11">
        <f t="shared" si="68"/>
        <v>0.0280993627959151</v>
      </c>
      <c r="Q81" s="17">
        <f t="shared" si="69"/>
        <v>0.00533887893122387</v>
      </c>
      <c r="R81" s="11">
        <f t="shared" si="70"/>
        <v>0.0148697958333333</v>
      </c>
      <c r="S81" s="18">
        <f t="shared" si="71"/>
        <v>0.359041845030301</v>
      </c>
      <c r="T81" s="3">
        <v>0.01</v>
      </c>
      <c r="U81" s="19">
        <f t="shared" si="72"/>
        <v>0.00359041845030301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0.022690418450303</v>
      </c>
      <c r="AR81" s="27">
        <f t="shared" si="77"/>
        <v>7.82620833333333</v>
      </c>
      <c r="AS81" s="1">
        <f t="shared" si="78"/>
        <v>0.19</v>
      </c>
      <c r="AT81" s="2">
        <f t="shared" si="82"/>
        <v>156.625</v>
      </c>
      <c r="AU81" s="1">
        <f t="shared" si="79"/>
        <v>35406.5325557892</v>
      </c>
    </row>
    <row r="82" s="1" customFormat="1" spans="1:47">
      <c r="A82" s="6"/>
      <c r="B82" s="6"/>
      <c r="C82" s="9">
        <v>6</v>
      </c>
      <c r="D82" s="12">
        <v>23.4799682926667</v>
      </c>
      <c r="E82" s="13">
        <f t="shared" si="80"/>
        <v>18.7349159135484</v>
      </c>
      <c r="F82" s="9" t="s">
        <v>107</v>
      </c>
      <c r="G82" s="6">
        <v>7</v>
      </c>
      <c r="H82" s="11">
        <f t="shared" si="63"/>
        <v>23.4799682926667</v>
      </c>
      <c r="I82" s="11">
        <f t="shared" si="64"/>
        <v>296.629968292667</v>
      </c>
      <c r="J82" s="11">
        <f t="shared" si="65"/>
        <v>0.292830869058831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0.213779096563794</v>
      </c>
      <c r="P82" s="11">
        <f t="shared" si="68"/>
        <v>0.0626011186333876</v>
      </c>
      <c r="Q82" s="17">
        <f t="shared" si="69"/>
        <v>0.0118942125403436</v>
      </c>
      <c r="R82" s="11">
        <f t="shared" si="70"/>
        <v>0.0148697958333333</v>
      </c>
      <c r="S82" s="18">
        <f t="shared" si="71"/>
        <v>0.799890776824295</v>
      </c>
      <c r="T82" s="3">
        <v>0.01</v>
      </c>
      <c r="U82" s="19">
        <f t="shared" si="72"/>
        <v>0.00799890776824295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0.0270989077682429</v>
      </c>
      <c r="AR82" s="27">
        <f t="shared" si="77"/>
        <v>7.82620833333333</v>
      </c>
      <c r="AS82" s="1">
        <f t="shared" si="78"/>
        <v>0.19</v>
      </c>
      <c r="AT82" s="2">
        <f t="shared" si="82"/>
        <v>156.625</v>
      </c>
      <c r="AU82" s="1">
        <f t="shared" si="79"/>
        <v>42285.6177035293</v>
      </c>
    </row>
    <row r="83" s="1" customFormat="1" spans="1:47">
      <c r="A83" s="6"/>
      <c r="B83" s="6"/>
      <c r="C83" s="9">
        <v>7</v>
      </c>
      <c r="D83" s="12">
        <v>25.297782166129</v>
      </c>
      <c r="E83" s="13">
        <f t="shared" si="80"/>
        <v>23.4799682926667</v>
      </c>
      <c r="F83" s="9" t="s">
        <v>107</v>
      </c>
      <c r="G83" s="6">
        <v>8</v>
      </c>
      <c r="H83" s="11">
        <f t="shared" si="63"/>
        <v>25.297782166129</v>
      </c>
      <c r="I83" s="11">
        <f t="shared" si="64"/>
        <v>298.447782166129</v>
      </c>
      <c r="J83" s="11">
        <f t="shared" si="65"/>
        <v>0.357640026242656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0.229440061263739</v>
      </c>
      <c r="P83" s="11">
        <f t="shared" si="68"/>
        <v>0.0820569495314804</v>
      </c>
      <c r="Q83" s="17">
        <f t="shared" si="69"/>
        <v>0.0155908204109813</v>
      </c>
      <c r="R83" s="11">
        <f t="shared" si="70"/>
        <v>0.0148697958333333</v>
      </c>
      <c r="S83" s="18">
        <f t="shared" si="71"/>
        <v>1.04848920494468</v>
      </c>
      <c r="T83" s="3">
        <v>0.01</v>
      </c>
      <c r="U83" s="19">
        <f t="shared" si="72"/>
        <v>0.0104848920494468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0.0295848920494468</v>
      </c>
      <c r="AR83" s="27">
        <f t="shared" si="77"/>
        <v>7.82620833333333</v>
      </c>
      <c r="AS83" s="1">
        <f t="shared" si="78"/>
        <v>0.19</v>
      </c>
      <c r="AT83" s="2">
        <f t="shared" si="82"/>
        <v>156.625</v>
      </c>
      <c r="AU83" s="1">
        <f t="shared" si="79"/>
        <v>46164.7917953781</v>
      </c>
    </row>
    <row r="84" s="1" customFormat="1" spans="1:47">
      <c r="A84" s="6"/>
      <c r="B84" s="6"/>
      <c r="C84" s="9">
        <v>8</v>
      </c>
      <c r="D84" s="12">
        <v>24.2031277803226</v>
      </c>
      <c r="E84" s="13">
        <f t="shared" si="80"/>
        <v>25.297782166129</v>
      </c>
      <c r="F84" s="9" t="s">
        <v>107</v>
      </c>
      <c r="G84" s="6">
        <v>9</v>
      </c>
      <c r="H84" s="11">
        <f t="shared" si="63"/>
        <v>24.2031277803226</v>
      </c>
      <c r="I84" s="11">
        <f t="shared" si="64"/>
        <v>297.353127780323</v>
      </c>
      <c r="J84" s="11">
        <f t="shared" si="65"/>
        <v>0.317165748386838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0.225645195065592</v>
      </c>
      <c r="P84" s="11">
        <f t="shared" si="68"/>
        <v>0.0715669271628726</v>
      </c>
      <c r="Q84" s="17">
        <f t="shared" si="69"/>
        <v>0.0135977161609458</v>
      </c>
      <c r="R84" s="11">
        <f t="shared" si="70"/>
        <v>0.0148697958333333</v>
      </c>
      <c r="S84" s="18">
        <f t="shared" si="71"/>
        <v>0.914452109050757</v>
      </c>
      <c r="T84" s="3">
        <v>0.01</v>
      </c>
      <c r="U84" s="19">
        <f t="shared" si="72"/>
        <v>0.00914452109050757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0.0282445210905076</v>
      </c>
      <c r="AR84" s="27">
        <f t="shared" si="77"/>
        <v>7.82620833333333</v>
      </c>
      <c r="AS84" s="1">
        <f t="shared" si="78"/>
        <v>0.19</v>
      </c>
      <c r="AT84" s="2">
        <f t="shared" si="82"/>
        <v>156.625</v>
      </c>
      <c r="AU84" s="1">
        <f t="shared" si="79"/>
        <v>44073.253109194</v>
      </c>
    </row>
    <row r="85" s="1" customFormat="1" spans="1:47">
      <c r="A85" s="6"/>
      <c r="B85" s="6"/>
      <c r="C85" s="9">
        <v>9</v>
      </c>
      <c r="D85" s="12">
        <v>16.844993171</v>
      </c>
      <c r="E85" s="13">
        <f t="shared" si="80"/>
        <v>24.2031277803226</v>
      </c>
      <c r="F85" s="9" t="s">
        <v>107</v>
      </c>
      <c r="G85" s="6">
        <v>10</v>
      </c>
      <c r="H85" s="11">
        <f t="shared" si="63"/>
        <v>16.844993171</v>
      </c>
      <c r="I85" s="11">
        <f t="shared" si="64"/>
        <v>289.994993171</v>
      </c>
      <c r="J85" s="11">
        <f t="shared" si="65"/>
        <v>0.138182959512704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0.232340351236053</v>
      </c>
      <c r="P85" s="11">
        <f t="shared" si="68"/>
        <v>0.0321054773480189</v>
      </c>
      <c r="Q85" s="17">
        <f t="shared" si="69"/>
        <v>0.00610004069612359</v>
      </c>
      <c r="R85" s="11">
        <f t="shared" si="70"/>
        <v>0.0148697958333333</v>
      </c>
      <c r="S85" s="18">
        <f t="shared" si="71"/>
        <v>0.4102302926345</v>
      </c>
      <c r="T85" s="3">
        <v>0.01</v>
      </c>
      <c r="U85" s="19">
        <f t="shared" si="72"/>
        <v>0.004102302926345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0.015702302926345</v>
      </c>
      <c r="AR85" s="27">
        <f t="shared" si="77"/>
        <v>7.82620833333333</v>
      </c>
      <c r="AS85" s="1">
        <f t="shared" si="78"/>
        <v>0.19</v>
      </c>
      <c r="AT85" s="2">
        <f t="shared" si="82"/>
        <v>156.625</v>
      </c>
      <c r="AU85" s="1">
        <f t="shared" si="79"/>
        <v>24502.1527910638</v>
      </c>
    </row>
    <row r="86" s="1" customFormat="1" spans="1:47">
      <c r="A86" s="6"/>
      <c r="B86" s="6"/>
      <c r="C86" s="9">
        <v>10</v>
      </c>
      <c r="D86" s="12">
        <v>9.41177832912903</v>
      </c>
      <c r="E86" s="13">
        <f t="shared" si="80"/>
        <v>16.844993171</v>
      </c>
      <c r="F86" s="9" t="s">
        <v>107</v>
      </c>
      <c r="G86" s="6">
        <v>11</v>
      </c>
      <c r="H86" s="11">
        <f t="shared" si="63"/>
        <v>9.41177832912903</v>
      </c>
      <c r="I86" s="11">
        <f t="shared" si="64"/>
        <v>282.561778329129</v>
      </c>
      <c r="J86" s="11">
        <f t="shared" si="65"/>
        <v>0.0571293878594335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0.190223130193632</v>
      </c>
      <c r="O86" s="11">
        <f t="shared" si="81"/>
        <v>0.088273827027735</v>
      </c>
      <c r="P86" s="11">
        <f t="shared" si="68"/>
        <v>0.00504302970210402</v>
      </c>
      <c r="Q86" s="17">
        <f t="shared" si="69"/>
        <v>0.000958175643399764</v>
      </c>
      <c r="R86" s="11">
        <f t="shared" si="70"/>
        <v>0.0148697958333333</v>
      </c>
      <c r="S86" s="18">
        <f t="shared" si="71"/>
        <v>0.0644377134790138</v>
      </c>
      <c r="T86" s="3">
        <v>0.01</v>
      </c>
      <c r="U86" s="19">
        <f t="shared" si="72"/>
        <v>0.000644377134790138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0.0122443771347901</v>
      </c>
      <c r="AR86" s="27">
        <f t="shared" si="77"/>
        <v>7.82620833333333</v>
      </c>
      <c r="AS86" s="1">
        <f t="shared" si="78"/>
        <v>0.19</v>
      </c>
      <c r="AT86" s="2">
        <f t="shared" si="82"/>
        <v>156.625</v>
      </c>
      <c r="AU86" s="1">
        <f t="shared" si="79"/>
        <v>19106.3438780486</v>
      </c>
    </row>
    <row r="87" s="1" customFormat="1" spans="1:48">
      <c r="A87" s="6"/>
      <c r="B87" s="6"/>
      <c r="C87" s="9">
        <v>11</v>
      </c>
      <c r="D87" s="12">
        <v>2.38509146426667</v>
      </c>
      <c r="E87" s="13">
        <f t="shared" si="80"/>
        <v>9.41177832912903</v>
      </c>
      <c r="F87" s="9" t="s">
        <v>109</v>
      </c>
      <c r="G87" s="6">
        <v>12</v>
      </c>
      <c r="H87" s="11">
        <f t="shared" si="63"/>
        <v>2.38509146426667</v>
      </c>
      <c r="I87" s="11">
        <f t="shared" si="64"/>
        <v>275.535091464267</v>
      </c>
      <c r="J87" s="11">
        <f t="shared" si="65"/>
        <v>0.0237254193313903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0.161492880658964</v>
      </c>
      <c r="P87" s="11">
        <f t="shared" si="68"/>
        <v>0.00383148631266809</v>
      </c>
      <c r="Q87" s="17">
        <f t="shared" si="69"/>
        <v>0.000727982399406937</v>
      </c>
      <c r="R87" s="11">
        <f t="shared" si="70"/>
        <v>0.0148697958333333</v>
      </c>
      <c r="S87" s="18">
        <f t="shared" si="71"/>
        <v>0.0489571213731822</v>
      </c>
      <c r="T87" s="3">
        <v>0.01</v>
      </c>
      <c r="U87" s="19">
        <f t="shared" si="72"/>
        <v>0.000489571213731822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0.0120895712137318</v>
      </c>
      <c r="AR87" s="27">
        <f t="shared" si="77"/>
        <v>7.82620833333333</v>
      </c>
      <c r="AS87" s="1">
        <f t="shared" si="78"/>
        <v>0.19</v>
      </c>
      <c r="AT87" s="2">
        <f t="shared" si="82"/>
        <v>156.625</v>
      </c>
      <c r="AU87" s="1">
        <f t="shared" si="79"/>
        <v>18864.7819652181</v>
      </c>
      <c r="AV87" s="1">
        <f>SUM(AU76:AU87)</f>
        <v>337308.143550027</v>
      </c>
    </row>
    <row r="88" s="1" customFormat="1" spans="1:46">
      <c r="A88" s="6"/>
      <c r="B88" s="6"/>
      <c r="C88" s="9">
        <v>12</v>
      </c>
      <c r="D88" s="12">
        <v>-6.67184314370968</v>
      </c>
      <c r="E88" s="13">
        <f t="shared" si="80"/>
        <v>2.38509146426667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-4.7</v>
      </c>
      <c r="E91" s="9"/>
      <c r="F91" s="9"/>
      <c r="G91" s="6">
        <v>1</v>
      </c>
      <c r="H91" s="11">
        <f t="shared" ref="H91:H102" si="83">E92</f>
        <v>-4.7</v>
      </c>
      <c r="I91" s="11">
        <f t="shared" ref="I91:I102" si="84">H91+273.15</f>
        <v>268.45</v>
      </c>
      <c r="J91" s="11">
        <f t="shared" ref="J91:J102" si="85">EXP(($C$18*(I91-$C$16))/($C$19*I91*$C$16))</f>
        <v>0.00933613432622593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0.000708799318047073</v>
      </c>
      <c r="Q91" s="17">
        <f t="shared" ref="Q91:Q102" si="89">P91*$B$93</f>
        <v>0.000127583877248473</v>
      </c>
      <c r="R91" s="11">
        <f t="shared" ref="R91:R102" si="90">L91*$B$93</f>
        <v>0.0136656</v>
      </c>
      <c r="S91" s="18">
        <f t="shared" ref="S91:S102" si="91">Q91/R91</f>
        <v>0.00933613432622593</v>
      </c>
      <c r="T91" s="3">
        <v>0.01</v>
      </c>
      <c r="U91" s="19">
        <f t="shared" ref="U91:U102" si="92">S91*T91</f>
        <v>9.33613432622593e-5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0.0148933613432623</v>
      </c>
      <c r="AR91" s="27">
        <f t="shared" ref="AR91:AR102" si="96">$B$91/12</f>
        <v>7.592</v>
      </c>
      <c r="AS91" s="1">
        <f t="shared" ref="AS91:AS102" si="97">$B$93</f>
        <v>0.18</v>
      </c>
      <c r="AT91" s="2">
        <f>$E$7/12</f>
        <v>76.05</v>
      </c>
      <c r="AU91" s="1">
        <f t="shared" ref="AU91:AU102" si="98">AT91*10000*AS91*0.67*AR91*AQ91</f>
        <v>10370.3986649738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-8.09541254883871</v>
      </c>
      <c r="E92" s="13">
        <f t="shared" ref="E92:E103" si="99">D91</f>
        <v>-4.7</v>
      </c>
      <c r="F92" s="9" t="s">
        <v>107</v>
      </c>
      <c r="G92" s="6">
        <v>2</v>
      </c>
      <c r="H92" s="11">
        <f t="shared" si="83"/>
        <v>-8.09541254883871</v>
      </c>
      <c r="I92" s="11">
        <f t="shared" si="84"/>
        <v>265.054587451161</v>
      </c>
      <c r="J92" s="11">
        <f t="shared" si="85"/>
        <v>0.00586650928832194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0.151131200681953</v>
      </c>
      <c r="P92" s="11">
        <f t="shared" si="88"/>
        <v>0.000886612592555924</v>
      </c>
      <c r="Q92" s="17">
        <f t="shared" si="89"/>
        <v>0.000159590266660066</v>
      </c>
      <c r="R92" s="11">
        <f t="shared" si="90"/>
        <v>0.0136656</v>
      </c>
      <c r="S92" s="18">
        <f t="shared" si="91"/>
        <v>0.011678248057902</v>
      </c>
      <c r="T92" s="3">
        <v>0.01</v>
      </c>
      <c r="U92" s="19">
        <f t="shared" si="92"/>
        <v>0.000116782480579021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0.014916782480579</v>
      </c>
      <c r="AR92" s="27">
        <f t="shared" si="96"/>
        <v>7.592</v>
      </c>
      <c r="AS92" s="1">
        <f t="shared" si="97"/>
        <v>0.18</v>
      </c>
      <c r="AT92" s="2">
        <f t="shared" ref="AT92:AT102" si="101">$E$7/12</f>
        <v>76.05</v>
      </c>
      <c r="AU92" s="1">
        <f t="shared" si="98"/>
        <v>10386.7070406026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-4.62222582907143</v>
      </c>
      <c r="E93" s="13">
        <f t="shared" si="99"/>
        <v>-8.09541254883871</v>
      </c>
      <c r="F93" s="9" t="s">
        <v>107</v>
      </c>
      <c r="G93" s="6">
        <v>3</v>
      </c>
      <c r="H93" s="11">
        <f t="shared" si="83"/>
        <v>-4.62222582907143</v>
      </c>
      <c r="I93" s="11">
        <f t="shared" si="84"/>
        <v>268.527774170929</v>
      </c>
      <c r="J93" s="11">
        <f t="shared" si="85"/>
        <v>0.00943472793606028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0.226164588089397</v>
      </c>
      <c r="P93" s="11">
        <f t="shared" si="88"/>
        <v>0.0021338013573946</v>
      </c>
      <c r="Q93" s="17">
        <f t="shared" si="89"/>
        <v>0.000384084244331028</v>
      </c>
      <c r="R93" s="11">
        <f t="shared" si="90"/>
        <v>0.0136656</v>
      </c>
      <c r="S93" s="18">
        <f t="shared" si="91"/>
        <v>0.0281059188276423</v>
      </c>
      <c r="T93" s="3">
        <v>0.01</v>
      </c>
      <c r="U93" s="19">
        <f t="shared" si="92"/>
        <v>0.000281059188276423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0.0150810591882764</v>
      </c>
      <c r="AR93" s="27">
        <f t="shared" si="96"/>
        <v>7.592</v>
      </c>
      <c r="AS93" s="1">
        <f t="shared" si="97"/>
        <v>0.18</v>
      </c>
      <c r="AT93" s="2">
        <f t="shared" si="101"/>
        <v>76.05</v>
      </c>
      <c r="AU93" s="1">
        <f t="shared" si="98"/>
        <v>10501.0945795152</v>
      </c>
    </row>
    <row r="94" s="1" customFormat="1" spans="1:47">
      <c r="A94" s="6"/>
      <c r="B94" s="6"/>
      <c r="C94" s="9">
        <v>3</v>
      </c>
      <c r="D94" s="12">
        <v>6.23893364248387</v>
      </c>
      <c r="E94" s="13">
        <f t="shared" si="99"/>
        <v>-4.62222582907143</v>
      </c>
      <c r="F94" s="9" t="s">
        <v>107</v>
      </c>
      <c r="G94" s="6">
        <v>4</v>
      </c>
      <c r="H94" s="11">
        <f t="shared" si="83"/>
        <v>6.23893364248387</v>
      </c>
      <c r="I94" s="11">
        <f t="shared" si="84"/>
        <v>279.388933642484</v>
      </c>
      <c r="J94" s="11">
        <f t="shared" si="85"/>
        <v>0.038628475862445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0.299950786732002</v>
      </c>
      <c r="P94" s="11">
        <f t="shared" si="88"/>
        <v>0.0115866417251985</v>
      </c>
      <c r="Q94" s="17">
        <f t="shared" si="89"/>
        <v>0.00208559551053574</v>
      </c>
      <c r="R94" s="11">
        <f t="shared" si="90"/>
        <v>0.0136656</v>
      </c>
      <c r="S94" s="18">
        <f t="shared" si="91"/>
        <v>0.152616461080065</v>
      </c>
      <c r="T94" s="3">
        <v>0.01</v>
      </c>
      <c r="U94" s="19">
        <f t="shared" si="92"/>
        <v>0.00152616461080065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0.0163261646108007</v>
      </c>
      <c r="AR94" s="27">
        <f t="shared" si="96"/>
        <v>7.592</v>
      </c>
      <c r="AS94" s="1">
        <f t="shared" si="97"/>
        <v>0.18</v>
      </c>
      <c r="AT94" s="2">
        <f t="shared" si="101"/>
        <v>76.05</v>
      </c>
      <c r="AU94" s="1">
        <f t="shared" si="98"/>
        <v>11368.0741225408</v>
      </c>
    </row>
    <row r="95" s="1" customFormat="1" spans="1:47">
      <c r="A95" s="6"/>
      <c r="B95" s="6"/>
      <c r="C95" s="9">
        <v>4</v>
      </c>
      <c r="D95" s="12">
        <v>12.5529873598667</v>
      </c>
      <c r="E95" s="13">
        <f t="shared" si="99"/>
        <v>6.23893364248387</v>
      </c>
      <c r="F95" s="9" t="s">
        <v>107</v>
      </c>
      <c r="G95" s="6">
        <v>5</v>
      </c>
      <c r="H95" s="11">
        <f t="shared" si="83"/>
        <v>12.5529873598667</v>
      </c>
      <c r="I95" s="11">
        <f t="shared" si="84"/>
        <v>285.702987359867</v>
      </c>
      <c r="J95" s="11">
        <f t="shared" si="85"/>
        <v>0.0834446540998095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0.273945937756464</v>
      </c>
      <c r="O95" s="11">
        <f t="shared" si="100"/>
        <v>0.0903382072503402</v>
      </c>
      <c r="P95" s="11">
        <f t="shared" si="88"/>
        <v>0.00753824045600154</v>
      </c>
      <c r="Q95" s="17">
        <f t="shared" si="89"/>
        <v>0.00135688328208028</v>
      </c>
      <c r="R95" s="11">
        <f t="shared" si="90"/>
        <v>0.0136656</v>
      </c>
      <c r="S95" s="18">
        <f t="shared" si="91"/>
        <v>0.0992918922023385</v>
      </c>
      <c r="T95" s="3">
        <v>0.01</v>
      </c>
      <c r="U95" s="19">
        <f t="shared" si="92"/>
        <v>0.000992918922023385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0.0280929189220234</v>
      </c>
      <c r="AR95" s="27">
        <f t="shared" si="96"/>
        <v>7.592</v>
      </c>
      <c r="AS95" s="1">
        <f t="shared" si="97"/>
        <v>0.18</v>
      </c>
      <c r="AT95" s="2">
        <f t="shared" si="101"/>
        <v>76.05</v>
      </c>
      <c r="AU95" s="1">
        <f t="shared" si="98"/>
        <v>19561.3845772948</v>
      </c>
    </row>
    <row r="96" s="1" customFormat="1" spans="1:47">
      <c r="A96" s="6"/>
      <c r="B96" s="6"/>
      <c r="C96" s="9">
        <v>5</v>
      </c>
      <c r="D96" s="12">
        <v>18.7349159135484</v>
      </c>
      <c r="E96" s="13">
        <f t="shared" si="99"/>
        <v>12.5529873598667</v>
      </c>
      <c r="F96" s="9" t="s">
        <v>109</v>
      </c>
      <c r="G96" s="6">
        <v>6</v>
      </c>
      <c r="H96" s="11">
        <f t="shared" si="83"/>
        <v>18.7349159135484</v>
      </c>
      <c r="I96" s="11">
        <f t="shared" si="84"/>
        <v>291.884915913548</v>
      </c>
      <c r="J96" s="11">
        <f t="shared" si="85"/>
        <v>0.171739305553286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0.158719966794339</v>
      </c>
      <c r="P96" s="11">
        <f t="shared" si="88"/>
        <v>0.0272584568747004</v>
      </c>
      <c r="Q96" s="17">
        <f t="shared" si="89"/>
        <v>0.00490652223744607</v>
      </c>
      <c r="R96" s="11">
        <f t="shared" si="90"/>
        <v>0.0136656</v>
      </c>
      <c r="S96" s="18">
        <f t="shared" si="91"/>
        <v>0.3590418450303</v>
      </c>
      <c r="T96" s="3">
        <v>0.01</v>
      </c>
      <c r="U96" s="19">
        <f t="shared" si="92"/>
        <v>0.003590418450303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0.030690418450303</v>
      </c>
      <c r="AR96" s="27">
        <f t="shared" si="96"/>
        <v>7.592</v>
      </c>
      <c r="AS96" s="1">
        <f t="shared" si="97"/>
        <v>0.18</v>
      </c>
      <c r="AT96" s="2">
        <f t="shared" si="101"/>
        <v>76.05</v>
      </c>
      <c r="AU96" s="1">
        <f t="shared" si="98"/>
        <v>21370.0498624171</v>
      </c>
    </row>
    <row r="97" s="1" customFormat="1" spans="1:47">
      <c r="A97" s="6"/>
      <c r="B97" s="6"/>
      <c r="C97" s="9">
        <v>6</v>
      </c>
      <c r="D97" s="12">
        <v>23.4799682926667</v>
      </c>
      <c r="E97" s="13">
        <f t="shared" si="99"/>
        <v>18.7349159135484</v>
      </c>
      <c r="F97" s="9" t="s">
        <v>107</v>
      </c>
      <c r="G97" s="6">
        <v>7</v>
      </c>
      <c r="H97" s="11">
        <f t="shared" si="83"/>
        <v>23.4799682926667</v>
      </c>
      <c r="I97" s="11">
        <f t="shared" si="84"/>
        <v>296.629968292667</v>
      </c>
      <c r="J97" s="11">
        <f t="shared" si="85"/>
        <v>0.292830869058831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0.207381509919638</v>
      </c>
      <c r="P97" s="11">
        <f t="shared" si="88"/>
        <v>0.0607277077765003</v>
      </c>
      <c r="Q97" s="17">
        <f t="shared" si="89"/>
        <v>0.0109309873997701</v>
      </c>
      <c r="R97" s="11">
        <f t="shared" si="90"/>
        <v>0.0136656</v>
      </c>
      <c r="S97" s="18">
        <f t="shared" si="91"/>
        <v>0.799890776824293</v>
      </c>
      <c r="T97" s="3">
        <v>0.01</v>
      </c>
      <c r="U97" s="19">
        <f t="shared" si="92"/>
        <v>0.00799890776824293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0.0350989077682429</v>
      </c>
      <c r="AR97" s="27">
        <f t="shared" si="96"/>
        <v>7.592</v>
      </c>
      <c r="AS97" s="1">
        <f t="shared" si="97"/>
        <v>0.18</v>
      </c>
      <c r="AT97" s="2">
        <f t="shared" si="101"/>
        <v>76.05</v>
      </c>
      <c r="AU97" s="1">
        <f t="shared" si="98"/>
        <v>24439.7257189018</v>
      </c>
    </row>
    <row r="98" s="1" customFormat="1" spans="1:47">
      <c r="A98" s="6"/>
      <c r="B98" s="6"/>
      <c r="C98" s="9">
        <v>7</v>
      </c>
      <c r="D98" s="12">
        <v>25.297782166129</v>
      </c>
      <c r="E98" s="13">
        <f t="shared" si="99"/>
        <v>23.4799682926667</v>
      </c>
      <c r="F98" s="9" t="s">
        <v>107</v>
      </c>
      <c r="G98" s="6">
        <v>8</v>
      </c>
      <c r="H98" s="11">
        <f t="shared" si="83"/>
        <v>25.297782166129</v>
      </c>
      <c r="I98" s="11">
        <f t="shared" si="84"/>
        <v>298.447782166129</v>
      </c>
      <c r="J98" s="11">
        <f t="shared" si="85"/>
        <v>0.357640026242656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0.222573802143138</v>
      </c>
      <c r="P98" s="11">
        <f t="shared" si="88"/>
        <v>0.0796013004393996</v>
      </c>
      <c r="Q98" s="17">
        <f t="shared" si="89"/>
        <v>0.0143282340790919</v>
      </c>
      <c r="R98" s="11">
        <f t="shared" si="90"/>
        <v>0.0136656</v>
      </c>
      <c r="S98" s="18">
        <f t="shared" si="91"/>
        <v>1.04848920494467</v>
      </c>
      <c r="T98" s="3">
        <v>0.01</v>
      </c>
      <c r="U98" s="19">
        <f t="shared" si="92"/>
        <v>0.0104848920494467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0.0375848920494467</v>
      </c>
      <c r="AR98" s="27">
        <f t="shared" si="96"/>
        <v>7.592</v>
      </c>
      <c r="AS98" s="1">
        <f t="shared" si="97"/>
        <v>0.18</v>
      </c>
      <c r="AT98" s="2">
        <f t="shared" si="101"/>
        <v>76.05</v>
      </c>
      <c r="AU98" s="1">
        <f t="shared" si="98"/>
        <v>26170.7418056501</v>
      </c>
    </row>
    <row r="99" s="1" customFormat="1" spans="1:47">
      <c r="A99" s="6"/>
      <c r="B99" s="6"/>
      <c r="C99" s="9">
        <v>8</v>
      </c>
      <c r="D99" s="12">
        <v>24.2031277803226</v>
      </c>
      <c r="E99" s="13">
        <f t="shared" si="99"/>
        <v>25.297782166129</v>
      </c>
      <c r="F99" s="9" t="s">
        <v>107</v>
      </c>
      <c r="G99" s="6">
        <v>9</v>
      </c>
      <c r="H99" s="11">
        <f t="shared" si="83"/>
        <v>24.2031277803226</v>
      </c>
      <c r="I99" s="11">
        <f t="shared" si="84"/>
        <v>297.353127780323</v>
      </c>
      <c r="J99" s="11">
        <f t="shared" si="85"/>
        <v>0.317165748386838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0.218892501703738</v>
      </c>
      <c r="P99" s="11">
        <f t="shared" si="88"/>
        <v>0.0694252041191334</v>
      </c>
      <c r="Q99" s="17">
        <f t="shared" si="89"/>
        <v>0.012496536741444</v>
      </c>
      <c r="R99" s="11">
        <f t="shared" si="90"/>
        <v>0.0136656</v>
      </c>
      <c r="S99" s="18">
        <f t="shared" si="91"/>
        <v>0.914452109050756</v>
      </c>
      <c r="T99" s="3">
        <v>0.01</v>
      </c>
      <c r="U99" s="19">
        <f t="shared" si="92"/>
        <v>0.00914452109050756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0.0362445210905076</v>
      </c>
      <c r="AR99" s="27">
        <f t="shared" si="96"/>
        <v>7.592</v>
      </c>
      <c r="AS99" s="1">
        <f t="shared" si="97"/>
        <v>0.18</v>
      </c>
      <c r="AT99" s="2">
        <f t="shared" si="101"/>
        <v>76.05</v>
      </c>
      <c r="AU99" s="1">
        <f t="shared" si="98"/>
        <v>25237.4279027117</v>
      </c>
    </row>
    <row r="100" s="1" customFormat="1" spans="1:47">
      <c r="A100" s="6"/>
      <c r="B100" s="6"/>
      <c r="C100" s="9">
        <v>9</v>
      </c>
      <c r="D100" s="12">
        <v>16.844993171</v>
      </c>
      <c r="E100" s="13">
        <f t="shared" si="99"/>
        <v>24.2031277803226</v>
      </c>
      <c r="F100" s="9" t="s">
        <v>107</v>
      </c>
      <c r="G100" s="6">
        <v>10</v>
      </c>
      <c r="H100" s="11">
        <f t="shared" si="83"/>
        <v>16.844993171</v>
      </c>
      <c r="I100" s="11">
        <f t="shared" si="84"/>
        <v>289.994993171</v>
      </c>
      <c r="J100" s="11">
        <f t="shared" si="85"/>
        <v>0.138182959512704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0.225387297584605</v>
      </c>
      <c r="P100" s="11">
        <f t="shared" si="88"/>
        <v>0.0311446838168112</v>
      </c>
      <c r="Q100" s="17">
        <f t="shared" si="89"/>
        <v>0.00560604308702602</v>
      </c>
      <c r="R100" s="11">
        <f t="shared" si="90"/>
        <v>0.0136656</v>
      </c>
      <c r="S100" s="18">
        <f t="shared" si="91"/>
        <v>0.4102302926345</v>
      </c>
      <c r="T100" s="3">
        <v>0.01</v>
      </c>
      <c r="U100" s="19">
        <f t="shared" si="92"/>
        <v>0.004102302926345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0.018902302926345</v>
      </c>
      <c r="AR100" s="27">
        <f t="shared" si="96"/>
        <v>7.592</v>
      </c>
      <c r="AS100" s="1">
        <f t="shared" si="97"/>
        <v>0.18</v>
      </c>
      <c r="AT100" s="2">
        <f t="shared" si="101"/>
        <v>76.05</v>
      </c>
      <c r="AU100" s="1">
        <f t="shared" si="98"/>
        <v>13161.8653784278</v>
      </c>
    </row>
    <row r="101" s="1" customFormat="1" spans="1:47">
      <c r="A101" s="6"/>
      <c r="B101" s="6"/>
      <c r="C101" s="9">
        <v>10</v>
      </c>
      <c r="D101" s="12">
        <v>9.41177832912903</v>
      </c>
      <c r="E101" s="13">
        <f t="shared" si="99"/>
        <v>16.844993171</v>
      </c>
      <c r="F101" s="9" t="s">
        <v>107</v>
      </c>
      <c r="G101" s="6">
        <v>11</v>
      </c>
      <c r="H101" s="11">
        <f t="shared" si="83"/>
        <v>9.41177832912903</v>
      </c>
      <c r="I101" s="11">
        <f t="shared" si="84"/>
        <v>282.561778329129</v>
      </c>
      <c r="J101" s="11">
        <f t="shared" si="85"/>
        <v>0.0571293878594335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0.184530483079404</v>
      </c>
      <c r="O101" s="11">
        <f t="shared" si="100"/>
        <v>0.0856321306883896</v>
      </c>
      <c r="P101" s="11">
        <f t="shared" si="88"/>
        <v>0.00489211120732671</v>
      </c>
      <c r="Q101" s="17">
        <f t="shared" si="89"/>
        <v>0.000880580017318808</v>
      </c>
      <c r="R101" s="11">
        <f t="shared" si="90"/>
        <v>0.0136656</v>
      </c>
      <c r="S101" s="18">
        <f t="shared" si="91"/>
        <v>0.0644377134790136</v>
      </c>
      <c r="T101" s="3">
        <v>0.01</v>
      </c>
      <c r="U101" s="19">
        <f t="shared" si="92"/>
        <v>0.000644377134790136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0.0154443771347901</v>
      </c>
      <c r="AR101" s="27">
        <f t="shared" si="96"/>
        <v>7.592</v>
      </c>
      <c r="AS101" s="1">
        <f t="shared" si="97"/>
        <v>0.18</v>
      </c>
      <c r="AT101" s="2">
        <f t="shared" si="101"/>
        <v>76.05</v>
      </c>
      <c r="AU101" s="1">
        <f t="shared" si="98"/>
        <v>10754.0765532045</v>
      </c>
    </row>
    <row r="102" s="1" customFormat="1" spans="1:48">
      <c r="A102" s="6"/>
      <c r="B102" s="6"/>
      <c r="C102" s="9">
        <v>11</v>
      </c>
      <c r="D102" s="12">
        <v>2.38509146426667</v>
      </c>
      <c r="E102" s="13">
        <f t="shared" si="99"/>
        <v>9.41177832912903</v>
      </c>
      <c r="F102" s="9" t="s">
        <v>109</v>
      </c>
      <c r="G102" s="6">
        <v>12</v>
      </c>
      <c r="H102" s="11">
        <f t="shared" si="83"/>
        <v>2.38509146426667</v>
      </c>
      <c r="I102" s="11">
        <f t="shared" si="84"/>
        <v>275.535091464267</v>
      </c>
      <c r="J102" s="11">
        <f t="shared" si="85"/>
        <v>0.0237254193313903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0.156660019481063</v>
      </c>
      <c r="P102" s="11">
        <f t="shared" si="88"/>
        <v>0.00371682465465198</v>
      </c>
      <c r="Q102" s="17">
        <f t="shared" si="89"/>
        <v>0.000669028437837357</v>
      </c>
      <c r="R102" s="11">
        <f t="shared" si="90"/>
        <v>0.0136656</v>
      </c>
      <c r="S102" s="18">
        <f t="shared" si="91"/>
        <v>0.0489571213731821</v>
      </c>
      <c r="T102" s="3">
        <v>0.01</v>
      </c>
      <c r="U102" s="19">
        <f t="shared" si="92"/>
        <v>0.000489571213731821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0.0152895712137318</v>
      </c>
      <c r="AR102" s="27">
        <f t="shared" si="96"/>
        <v>7.592</v>
      </c>
      <c r="AS102" s="1">
        <f t="shared" si="97"/>
        <v>0.18</v>
      </c>
      <c r="AT102" s="2">
        <f t="shared" si="101"/>
        <v>76.05</v>
      </c>
      <c r="AU102" s="1">
        <f t="shared" si="98"/>
        <v>10646.2836191535</v>
      </c>
      <c r="AV102" s="1">
        <f>SUM(AU91:AU102)</f>
        <v>193967.829825394</v>
      </c>
    </row>
    <row r="103" s="1" customFormat="1" spans="1:46">
      <c r="A103" s="6"/>
      <c r="B103" s="6"/>
      <c r="C103" s="9">
        <v>12</v>
      </c>
      <c r="D103" s="12">
        <v>-6.67184314370968</v>
      </c>
      <c r="E103" s="13">
        <f t="shared" si="99"/>
        <v>2.38509146426667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</row>
    <row r="106" s="1" customFormat="1" spans="1:32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f>F9</f>
        <v>122.786</v>
      </c>
      <c r="C107" s="9" t="s">
        <v>106</v>
      </c>
      <c r="D107" s="10">
        <v>-4.7</v>
      </c>
      <c r="E107" s="9"/>
      <c r="F107" s="9"/>
      <c r="G107" s="6">
        <v>1</v>
      </c>
      <c r="H107" s="11">
        <f t="shared" ref="H107:H118" si="102">E108</f>
        <v>-4.7</v>
      </c>
      <c r="I107" s="11">
        <f t="shared" ref="I107:I118" si="103">H107+273.15</f>
        <v>268.45</v>
      </c>
      <c r="J107" s="11">
        <f t="shared" ref="J107:J118" si="104">EXP(($C$18*(I107-$C$16))/($C$19*I107*$C$16))</f>
        <v>0.00933613432622593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0.0257927982610495</v>
      </c>
      <c r="Q107" s="17">
        <f t="shared" ref="Q107:Q118" si="108">P107*$B$109</f>
        <v>0.0116067592174723</v>
      </c>
      <c r="R107" s="11">
        <f t="shared" ref="R107:R118" si="109">L107*$B$109</f>
        <v>1.24320825</v>
      </c>
      <c r="S107" s="18">
        <f t="shared" ref="S107:S118" si="110">Q107/R107</f>
        <v>0.00933613432622593</v>
      </c>
      <c r="T107" s="3">
        <v>0.27</v>
      </c>
      <c r="U107" s="19">
        <f t="shared" ref="U107:U118" si="111">S107*T107</f>
        <v>0.002520756268081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0.227160008014826</v>
      </c>
      <c r="AC107" s="27">
        <f t="shared" ref="AC107:AC118" si="113">$B$107/12</f>
        <v>10.2321666666667</v>
      </c>
      <c r="AD107" s="1">
        <f t="shared" ref="AD107:AD118" si="114">$B$109</f>
        <v>0.45</v>
      </c>
      <c r="AE107" s="28">
        <f t="shared" ref="AE107:AE118" si="115">$E$9/12</f>
        <v>393.363333333333</v>
      </c>
      <c r="AF107" s="1">
        <f t="shared" ref="AF107:AF118" si="116">AE107*10000*AC107*AB107</f>
        <v>9143097.61228752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-8.09541254883871</v>
      </c>
      <c r="E108" s="13">
        <f t="shared" ref="E108:E119" si="117">D107</f>
        <v>-4.7</v>
      </c>
      <c r="F108" s="9" t="s">
        <v>107</v>
      </c>
      <c r="G108" s="6">
        <v>2</v>
      </c>
      <c r="H108" s="11">
        <f t="shared" si="102"/>
        <v>-8.09541254883871</v>
      </c>
      <c r="I108" s="11">
        <f t="shared" si="103"/>
        <v>265.054587451161</v>
      </c>
      <c r="J108" s="11">
        <f t="shared" si="104"/>
        <v>0.00586650928832194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5.49957720173895</v>
      </c>
      <c r="P108" s="11">
        <f t="shared" si="107"/>
        <v>0.0322633207358451</v>
      </c>
      <c r="Q108" s="17">
        <f t="shared" si="108"/>
        <v>0.0145184943311303</v>
      </c>
      <c r="R108" s="11">
        <f t="shared" si="109"/>
        <v>1.24320825</v>
      </c>
      <c r="S108" s="18">
        <f t="shared" si="110"/>
        <v>0.011678248057902</v>
      </c>
      <c r="T108" s="3">
        <v>0.27</v>
      </c>
      <c r="U108" s="19">
        <f t="shared" si="111"/>
        <v>0.00315312697563355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0.227350667783154</v>
      </c>
      <c r="AC108" s="27">
        <f t="shared" si="113"/>
        <v>10.2321666666667</v>
      </c>
      <c r="AD108" s="1">
        <f t="shared" si="114"/>
        <v>0.45</v>
      </c>
      <c r="AE108" s="28">
        <f t="shared" si="115"/>
        <v>393.363333333333</v>
      </c>
      <c r="AF108" s="1">
        <f t="shared" si="116"/>
        <v>9150771.59014914</v>
      </c>
    </row>
    <row r="109" s="1" customFormat="1" spans="1:32">
      <c r="A109" s="6" t="s">
        <v>70</v>
      </c>
      <c r="B109" s="6">
        <v>0.45</v>
      </c>
      <c r="C109" s="9">
        <v>2</v>
      </c>
      <c r="D109" s="12">
        <v>-4.62222582907143</v>
      </c>
      <c r="E109" s="13">
        <f t="shared" si="117"/>
        <v>-8.09541254883871</v>
      </c>
      <c r="F109" s="9" t="s">
        <v>107</v>
      </c>
      <c r="G109" s="6">
        <v>3</v>
      </c>
      <c r="H109" s="11">
        <f t="shared" si="102"/>
        <v>-4.62222582907143</v>
      </c>
      <c r="I109" s="11">
        <f t="shared" si="103"/>
        <v>268.527774170929</v>
      </c>
      <c r="J109" s="11">
        <f t="shared" si="104"/>
        <v>0.00943472793606028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8.22999888100311</v>
      </c>
      <c r="P109" s="11">
        <f t="shared" si="107"/>
        <v>0.0776478003563449</v>
      </c>
      <c r="Q109" s="17">
        <f t="shared" si="108"/>
        <v>0.0349415101603552</v>
      </c>
      <c r="R109" s="11">
        <f t="shared" si="109"/>
        <v>1.24320825</v>
      </c>
      <c r="S109" s="18">
        <f t="shared" si="110"/>
        <v>0.0281059188276423</v>
      </c>
      <c r="T109" s="3">
        <v>0.27</v>
      </c>
      <c r="U109" s="19">
        <f t="shared" si="111"/>
        <v>0.00758859808346341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0.228687962322164</v>
      </c>
      <c r="AC109" s="27">
        <f t="shared" si="113"/>
        <v>10.2321666666667</v>
      </c>
      <c r="AD109" s="1">
        <f t="shared" si="114"/>
        <v>0.45</v>
      </c>
      <c r="AE109" s="28">
        <f t="shared" si="115"/>
        <v>393.363333333333</v>
      </c>
      <c r="AF109" s="1">
        <f t="shared" si="116"/>
        <v>9204597.14955727</v>
      </c>
    </row>
    <row r="110" s="1" customFormat="1" spans="1:32">
      <c r="A110" s="6"/>
      <c r="B110" s="6"/>
      <c r="C110" s="9">
        <v>3</v>
      </c>
      <c r="D110" s="12">
        <v>6.23893364248387</v>
      </c>
      <c r="E110" s="13">
        <f t="shared" si="117"/>
        <v>-4.62222582907143</v>
      </c>
      <c r="F110" s="9" t="s">
        <v>107</v>
      </c>
      <c r="G110" s="6">
        <v>4</v>
      </c>
      <c r="H110" s="11">
        <f t="shared" si="102"/>
        <v>6.23893364248387</v>
      </c>
      <c r="I110" s="11">
        <f t="shared" si="103"/>
        <v>279.388933642484</v>
      </c>
      <c r="J110" s="11">
        <f t="shared" si="104"/>
        <v>0.038628475862445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10.9150360806468</v>
      </c>
      <c r="P110" s="11">
        <f t="shared" si="107"/>
        <v>0.42163120777898</v>
      </c>
      <c r="Q110" s="17">
        <f t="shared" si="108"/>
        <v>0.189734043500541</v>
      </c>
      <c r="R110" s="11">
        <f t="shared" si="109"/>
        <v>1.24320825</v>
      </c>
      <c r="S110" s="18">
        <f t="shared" si="110"/>
        <v>0.152616461080065</v>
      </c>
      <c r="T110" s="3">
        <v>0.27</v>
      </c>
      <c r="U110" s="19">
        <f t="shared" si="111"/>
        <v>0.0412064444916176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0.238823743014223</v>
      </c>
      <c r="AC110" s="27">
        <f t="shared" si="113"/>
        <v>10.2321666666667</v>
      </c>
      <c r="AD110" s="1">
        <f t="shared" si="114"/>
        <v>0.45</v>
      </c>
      <c r="AE110" s="28">
        <f t="shared" si="115"/>
        <v>393.363333333333</v>
      </c>
      <c r="AF110" s="1">
        <f t="shared" si="116"/>
        <v>9612558.18571898</v>
      </c>
    </row>
    <row r="111" s="1" customFormat="1" spans="1:32">
      <c r="A111" s="6"/>
      <c r="B111" s="6"/>
      <c r="C111" s="9">
        <v>4</v>
      </c>
      <c r="D111" s="12">
        <v>12.5529873598667</v>
      </c>
      <c r="E111" s="13">
        <f t="shared" si="117"/>
        <v>6.23893364248387</v>
      </c>
      <c r="F111" s="9" t="s">
        <v>107</v>
      </c>
      <c r="G111" s="6">
        <v>5</v>
      </c>
      <c r="H111" s="11">
        <f t="shared" si="102"/>
        <v>12.5529873598667</v>
      </c>
      <c r="I111" s="11">
        <f t="shared" si="103"/>
        <v>285.702987359867</v>
      </c>
      <c r="J111" s="11">
        <f t="shared" si="104"/>
        <v>0.0834446540998095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9.96873462922439</v>
      </c>
      <c r="O111" s="11">
        <f t="shared" si="118"/>
        <v>3.28735524364339</v>
      </c>
      <c r="P111" s="11">
        <f t="shared" si="107"/>
        <v>0.274312221209017</v>
      </c>
      <c r="Q111" s="17">
        <f t="shared" si="108"/>
        <v>0.123440499544058</v>
      </c>
      <c r="R111" s="11">
        <f t="shared" si="109"/>
        <v>1.24320825</v>
      </c>
      <c r="S111" s="18">
        <f t="shared" si="110"/>
        <v>0.0992918922023384</v>
      </c>
      <c r="T111" s="3">
        <v>0.27</v>
      </c>
      <c r="U111" s="19">
        <f t="shared" si="111"/>
        <v>0.0268088108946314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0.283282856484731</v>
      </c>
      <c r="AC111" s="27">
        <f t="shared" si="113"/>
        <v>10.2321666666667</v>
      </c>
      <c r="AD111" s="1">
        <f t="shared" si="114"/>
        <v>0.45</v>
      </c>
      <c r="AE111" s="28">
        <f t="shared" si="115"/>
        <v>393.363333333333</v>
      </c>
      <c r="AF111" s="1">
        <f t="shared" si="116"/>
        <v>11402019.3579078</v>
      </c>
    </row>
    <row r="112" s="1" customFormat="1" spans="1:32">
      <c r="A112" s="6"/>
      <c r="B112" s="6"/>
      <c r="C112" s="9">
        <v>5</v>
      </c>
      <c r="D112" s="12">
        <v>18.7349159135484</v>
      </c>
      <c r="E112" s="13">
        <f t="shared" si="117"/>
        <v>12.5529873598667</v>
      </c>
      <c r="F112" s="9" t="s">
        <v>109</v>
      </c>
      <c r="G112" s="6">
        <v>6</v>
      </c>
      <c r="H112" s="11">
        <f t="shared" si="102"/>
        <v>18.7349159135484</v>
      </c>
      <c r="I112" s="11">
        <f t="shared" si="103"/>
        <v>291.884915913548</v>
      </c>
      <c r="J112" s="11">
        <f t="shared" si="104"/>
        <v>0.171739305553286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5.77572802243437</v>
      </c>
      <c r="P112" s="11">
        <f t="shared" si="107"/>
        <v>0.991919519637535</v>
      </c>
      <c r="Q112" s="17">
        <f t="shared" si="108"/>
        <v>0.446363783836891</v>
      </c>
      <c r="R112" s="11">
        <f t="shared" si="109"/>
        <v>1.24320825</v>
      </c>
      <c r="S112" s="18">
        <f t="shared" si="110"/>
        <v>0.3590418450303</v>
      </c>
      <c r="T112" s="3">
        <v>0.27</v>
      </c>
      <c r="U112" s="19">
        <f t="shared" si="111"/>
        <v>0.096941298158181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0.304427801394692</v>
      </c>
      <c r="AC112" s="27">
        <f t="shared" si="113"/>
        <v>10.2321666666667</v>
      </c>
      <c r="AD112" s="1">
        <f t="shared" si="114"/>
        <v>0.45</v>
      </c>
      <c r="AE112" s="28">
        <f t="shared" si="115"/>
        <v>393.363333333333</v>
      </c>
      <c r="AF112" s="1">
        <f t="shared" si="116"/>
        <v>12253094.7606943</v>
      </c>
    </row>
    <row r="113" s="1" customFormat="1" spans="1:32">
      <c r="A113" s="6"/>
      <c r="B113" s="6"/>
      <c r="C113" s="9">
        <v>6</v>
      </c>
      <c r="D113" s="12">
        <v>23.4799682926667</v>
      </c>
      <c r="E113" s="13">
        <f t="shared" si="117"/>
        <v>18.7349159135484</v>
      </c>
      <c r="F113" s="9" t="s">
        <v>107</v>
      </c>
      <c r="G113" s="6">
        <v>7</v>
      </c>
      <c r="H113" s="11">
        <f t="shared" si="102"/>
        <v>23.4799682926667</v>
      </c>
      <c r="I113" s="11">
        <f t="shared" si="103"/>
        <v>296.629968292667</v>
      </c>
      <c r="J113" s="11">
        <f t="shared" si="104"/>
        <v>0.292830869058831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7.54649350279684</v>
      </c>
      <c r="P113" s="11">
        <f t="shared" si="107"/>
        <v>2.20984625077082</v>
      </c>
      <c r="Q113" s="17">
        <f t="shared" si="108"/>
        <v>0.99443081284687</v>
      </c>
      <c r="R113" s="11">
        <f t="shared" si="109"/>
        <v>1.24320825</v>
      </c>
      <c r="S113" s="18">
        <f t="shared" si="110"/>
        <v>0.799890776824293</v>
      </c>
      <c r="T113" s="3">
        <v>0.27</v>
      </c>
      <c r="U113" s="19">
        <f t="shared" si="111"/>
        <v>0.215970509742559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2"/>
        <v>0.340315108687382</v>
      </c>
      <c r="AC113" s="27">
        <f t="shared" si="113"/>
        <v>10.2321666666667</v>
      </c>
      <c r="AD113" s="1">
        <f t="shared" si="114"/>
        <v>0.45</v>
      </c>
      <c r="AE113" s="28">
        <f t="shared" si="115"/>
        <v>393.363333333333</v>
      </c>
      <c r="AF113" s="1">
        <f t="shared" si="116"/>
        <v>13697544.2326181</v>
      </c>
    </row>
    <row r="114" s="1" customFormat="1" spans="1:32">
      <c r="A114" s="6"/>
      <c r="B114" s="6"/>
      <c r="C114" s="9">
        <v>7</v>
      </c>
      <c r="D114" s="12">
        <v>25.297782166129</v>
      </c>
      <c r="E114" s="13">
        <f t="shared" si="117"/>
        <v>23.4799682926667</v>
      </c>
      <c r="F114" s="9" t="s">
        <v>107</v>
      </c>
      <c r="G114" s="6">
        <v>8</v>
      </c>
      <c r="H114" s="11">
        <f t="shared" si="102"/>
        <v>25.297782166129</v>
      </c>
      <c r="I114" s="11">
        <f t="shared" si="103"/>
        <v>298.447782166129</v>
      </c>
      <c r="J114" s="11">
        <f t="shared" si="104"/>
        <v>0.357640026242656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8.09933225202601</v>
      </c>
      <c r="P114" s="11">
        <f t="shared" si="107"/>
        <v>2.89664539916258</v>
      </c>
      <c r="Q114" s="17">
        <f t="shared" si="108"/>
        <v>1.30349042962316</v>
      </c>
      <c r="R114" s="11">
        <f t="shared" si="109"/>
        <v>1.24320825</v>
      </c>
      <c r="S114" s="18">
        <f t="shared" si="110"/>
        <v>1.04848920494467</v>
      </c>
      <c r="T114" s="3">
        <v>0.27</v>
      </c>
      <c r="U114" s="19">
        <f t="shared" si="111"/>
        <v>0.283092085335062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12"/>
        <v>0.375752263728521</v>
      </c>
      <c r="AC114" s="27">
        <f t="shared" si="113"/>
        <v>10.2321666666667</v>
      </c>
      <c r="AD114" s="1">
        <f t="shared" si="114"/>
        <v>0.45</v>
      </c>
      <c r="AE114" s="28">
        <f t="shared" si="115"/>
        <v>393.363333333333</v>
      </c>
      <c r="AF114" s="1">
        <f t="shared" si="116"/>
        <v>15123875.2601366</v>
      </c>
    </row>
    <row r="115" s="1" customFormat="1" spans="1:32">
      <c r="A115" s="6"/>
      <c r="B115" s="6"/>
      <c r="C115" s="9">
        <v>8</v>
      </c>
      <c r="D115" s="12">
        <v>24.2031277803226</v>
      </c>
      <c r="E115" s="13">
        <f t="shared" si="117"/>
        <v>25.297782166129</v>
      </c>
      <c r="F115" s="9" t="s">
        <v>107</v>
      </c>
      <c r="G115" s="6">
        <v>9</v>
      </c>
      <c r="H115" s="11">
        <f t="shared" si="102"/>
        <v>24.2031277803226</v>
      </c>
      <c r="I115" s="11">
        <f t="shared" si="103"/>
        <v>297.353127780323</v>
      </c>
      <c r="J115" s="11">
        <f t="shared" si="104"/>
        <v>0.317165748386838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7.96537185286344</v>
      </c>
      <c r="P115" s="11">
        <f t="shared" si="107"/>
        <v>2.52634312489289</v>
      </c>
      <c r="Q115" s="17">
        <f t="shared" si="108"/>
        <v>1.1368544062018</v>
      </c>
      <c r="R115" s="11">
        <f t="shared" si="109"/>
        <v>1.24320825</v>
      </c>
      <c r="S115" s="18">
        <f t="shared" si="110"/>
        <v>0.914452109050756</v>
      </c>
      <c r="T115" s="3">
        <v>0.27</v>
      </c>
      <c r="U115" s="19">
        <f t="shared" si="111"/>
        <v>0.246902069443704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12"/>
        <v>0.349640973937277</v>
      </c>
      <c r="AC115" s="27">
        <f t="shared" si="113"/>
        <v>10.2321666666667</v>
      </c>
      <c r="AD115" s="1">
        <f t="shared" si="114"/>
        <v>0.45</v>
      </c>
      <c r="AE115" s="28">
        <f t="shared" si="115"/>
        <v>393.363333333333</v>
      </c>
      <c r="AF115" s="1">
        <f t="shared" si="116"/>
        <v>14072906.5027817</v>
      </c>
    </row>
    <row r="116" s="1" customFormat="1" spans="1:32">
      <c r="A116" s="6"/>
      <c r="B116" s="6"/>
      <c r="C116" s="9">
        <v>9</v>
      </c>
      <c r="D116" s="12">
        <v>16.844993171</v>
      </c>
      <c r="E116" s="13">
        <f t="shared" si="117"/>
        <v>24.2031277803226</v>
      </c>
      <c r="F116" s="9" t="s">
        <v>107</v>
      </c>
      <c r="G116" s="6">
        <v>10</v>
      </c>
      <c r="H116" s="11">
        <f t="shared" si="102"/>
        <v>16.844993171</v>
      </c>
      <c r="I116" s="11">
        <f t="shared" si="103"/>
        <v>289.994993171</v>
      </c>
      <c r="J116" s="11">
        <f t="shared" si="104"/>
        <v>0.138182959512704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8.20171372797055</v>
      </c>
      <c r="P116" s="11">
        <f t="shared" si="107"/>
        <v>1.13333707600694</v>
      </c>
      <c r="Q116" s="17">
        <f t="shared" si="108"/>
        <v>0.510001684203124</v>
      </c>
      <c r="R116" s="11">
        <f t="shared" si="109"/>
        <v>1.24320825</v>
      </c>
      <c r="S116" s="18">
        <f t="shared" si="110"/>
        <v>0.4102302926345</v>
      </c>
      <c r="T116" s="3">
        <v>0.27</v>
      </c>
      <c r="U116" s="19">
        <f t="shared" si="111"/>
        <v>0.110762179011315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2"/>
        <v>0.259794796971911</v>
      </c>
      <c r="AC116" s="27">
        <f t="shared" si="113"/>
        <v>10.2321666666667</v>
      </c>
      <c r="AD116" s="1">
        <f t="shared" si="114"/>
        <v>0.45</v>
      </c>
      <c r="AE116" s="28">
        <f t="shared" si="115"/>
        <v>393.363333333333</v>
      </c>
      <c r="AF116" s="1">
        <f t="shared" si="116"/>
        <v>10456634.5486463</v>
      </c>
    </row>
    <row r="117" s="1" customFormat="1" spans="1:32">
      <c r="A117" s="6"/>
      <c r="B117" s="6"/>
      <c r="C117" s="9">
        <v>10</v>
      </c>
      <c r="D117" s="12">
        <v>9.41177832912903</v>
      </c>
      <c r="E117" s="13">
        <f t="shared" si="117"/>
        <v>16.844993171</v>
      </c>
      <c r="F117" s="9" t="s">
        <v>107</v>
      </c>
      <c r="G117" s="6">
        <v>11</v>
      </c>
      <c r="H117" s="11">
        <f t="shared" si="102"/>
        <v>9.41177832912903</v>
      </c>
      <c r="I117" s="11">
        <f t="shared" si="103"/>
        <v>282.561778329129</v>
      </c>
      <c r="J117" s="11">
        <f t="shared" si="104"/>
        <v>0.0571293878594335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6.71495781936543</v>
      </c>
      <c r="O117" s="11">
        <f t="shared" si="118"/>
        <v>3.11610383259818</v>
      </c>
      <c r="P117" s="11">
        <f t="shared" si="107"/>
        <v>0.178021104462769</v>
      </c>
      <c r="Q117" s="17">
        <f t="shared" si="108"/>
        <v>0.0801094970082459</v>
      </c>
      <c r="R117" s="11">
        <f t="shared" si="109"/>
        <v>1.24320825</v>
      </c>
      <c r="S117" s="18">
        <f t="shared" si="110"/>
        <v>0.0644377134790136</v>
      </c>
      <c r="T117" s="3">
        <v>0.27</v>
      </c>
      <c r="U117" s="19">
        <f t="shared" si="111"/>
        <v>0.0173981826393337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0.231645552065759</v>
      </c>
      <c r="AC117" s="27">
        <f t="shared" si="113"/>
        <v>10.2321666666667</v>
      </c>
      <c r="AD117" s="1">
        <f t="shared" si="114"/>
        <v>0.45</v>
      </c>
      <c r="AE117" s="28">
        <f t="shared" si="115"/>
        <v>393.363333333333</v>
      </c>
      <c r="AF117" s="1">
        <f t="shared" si="116"/>
        <v>9323638.92966244</v>
      </c>
    </row>
    <row r="118" s="1" customFormat="1" spans="1:33">
      <c r="A118" s="6"/>
      <c r="B118" s="6"/>
      <c r="C118" s="9">
        <v>11</v>
      </c>
      <c r="D118" s="12">
        <v>2.38509146426667</v>
      </c>
      <c r="E118" s="13">
        <f t="shared" si="117"/>
        <v>9.41177832912903</v>
      </c>
      <c r="F118" s="9" t="s">
        <v>109</v>
      </c>
      <c r="G118" s="6">
        <v>12</v>
      </c>
      <c r="H118" s="11">
        <f t="shared" si="102"/>
        <v>2.38509146426667</v>
      </c>
      <c r="I118" s="11">
        <f t="shared" si="103"/>
        <v>275.535091464267</v>
      </c>
      <c r="J118" s="11">
        <f t="shared" si="104"/>
        <v>0.0237254193313903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5.70076772813541</v>
      </c>
      <c r="P118" s="11">
        <f t="shared" si="107"/>
        <v>0.13525310486087</v>
      </c>
      <c r="Q118" s="17">
        <f t="shared" si="108"/>
        <v>0.0608638971873913</v>
      </c>
      <c r="R118" s="11">
        <f t="shared" si="109"/>
        <v>1.24320825</v>
      </c>
      <c r="S118" s="18">
        <f t="shared" si="110"/>
        <v>0.0489571213731821</v>
      </c>
      <c r="T118" s="3">
        <v>0.27</v>
      </c>
      <c r="U118" s="19">
        <f t="shared" si="111"/>
        <v>0.0132184227707592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0.230385354465384</v>
      </c>
      <c r="AC118" s="27">
        <f t="shared" si="113"/>
        <v>10.2321666666667</v>
      </c>
      <c r="AD118" s="1">
        <f t="shared" si="114"/>
        <v>0.45</v>
      </c>
      <c r="AE118" s="28">
        <f t="shared" si="115"/>
        <v>393.363333333333</v>
      </c>
      <c r="AF118" s="1">
        <f t="shared" si="116"/>
        <v>9272916.49056898</v>
      </c>
      <c r="AG118" s="1">
        <f>SUM(AF107:AF118)</f>
        <v>132713654.620729</v>
      </c>
    </row>
    <row r="119" s="1" customFormat="1" spans="1:46">
      <c r="A119" s="6"/>
      <c r="B119" s="6"/>
      <c r="C119" s="9">
        <v>12</v>
      </c>
      <c r="D119" s="12">
        <v>-6.67184314370968</v>
      </c>
      <c r="E119" s="13">
        <f t="shared" si="117"/>
        <v>2.38509146426667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-4.7</v>
      </c>
      <c r="E123" s="9"/>
      <c r="F123" s="9"/>
      <c r="G123" s="6">
        <v>1</v>
      </c>
      <c r="H123" s="11">
        <f t="shared" ref="H123:H134" si="119">E124</f>
        <v>-4.7</v>
      </c>
      <c r="I123" s="11">
        <f t="shared" ref="I123:I134" si="120">H123+273.15</f>
        <v>268.45</v>
      </c>
      <c r="J123" s="11">
        <f t="shared" ref="J123:J134" si="121">EXP(($C$18*(I123-$C$16))/($C$19*I123*$C$16))</f>
        <v>0.00933613432622593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0.00486617993351548</v>
      </c>
      <c r="Q123" s="17">
        <f t="shared" ref="Q123:Q134" si="125">P123*$B$125</f>
        <v>0.00126520678271402</v>
      </c>
      <c r="R123" s="11">
        <f t="shared" ref="R123:R134" si="126">L123*$B$125</f>
        <v>0.1355172</v>
      </c>
      <c r="S123" s="18">
        <f t="shared" ref="S123:S134" si="127">Q123/R123</f>
        <v>0.00933613432622593</v>
      </c>
      <c r="T123" s="3">
        <v>0.01</v>
      </c>
      <c r="U123" s="19">
        <f t="shared" ref="U123:U134" si="128">S123*T123</f>
        <v>9.33613432622593e-5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0.00558336134326226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0.491666666666667</v>
      </c>
      <c r="AX123" s="1">
        <f t="shared" ref="AX123:AX134" si="134">AW123*10000*AV123*0.67*AU123*AT123</f>
        <v>249.250319417057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-8.09541254883871</v>
      </c>
      <c r="E124" s="13">
        <f t="shared" ref="E124:E135" si="135">D123</f>
        <v>-4.7</v>
      </c>
      <c r="F124" s="9" t="s">
        <v>107</v>
      </c>
      <c r="G124" s="6">
        <v>2</v>
      </c>
      <c r="H124" s="11">
        <f t="shared" si="119"/>
        <v>-8.09541254883871</v>
      </c>
      <c r="I124" s="11">
        <f t="shared" si="120"/>
        <v>265.054587451161</v>
      </c>
      <c r="J124" s="11">
        <f t="shared" si="121"/>
        <v>0.00586650928832194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1.03757382006648</v>
      </c>
      <c r="P124" s="11">
        <f t="shared" si="124"/>
        <v>0.00608693645273971</v>
      </c>
      <c r="Q124" s="17">
        <f t="shared" si="125"/>
        <v>0.00158260347771232</v>
      </c>
      <c r="R124" s="11">
        <f t="shared" si="126"/>
        <v>0.1355172</v>
      </c>
      <c r="S124" s="18">
        <f t="shared" si="127"/>
        <v>0.011678248057902</v>
      </c>
      <c r="T124" s="3">
        <v>0.01</v>
      </c>
      <c r="U124" s="19">
        <f t="shared" si="128"/>
        <v>0.00011678248057902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0.00560678248057902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0.491666666666667</v>
      </c>
      <c r="AX124" s="1">
        <f t="shared" si="134"/>
        <v>250.295877029831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-4.62222582907143</v>
      </c>
      <c r="E125" s="13">
        <f t="shared" si="135"/>
        <v>-8.09541254883871</v>
      </c>
      <c r="F125" s="9" t="s">
        <v>107</v>
      </c>
      <c r="G125" s="6">
        <v>3</v>
      </c>
      <c r="H125" s="11">
        <f t="shared" si="119"/>
        <v>-4.62222582907143</v>
      </c>
      <c r="I125" s="11">
        <f t="shared" si="120"/>
        <v>268.527774170929</v>
      </c>
      <c r="J125" s="11">
        <f t="shared" si="121"/>
        <v>0.00943472793606028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1.55270688361374</v>
      </c>
      <c r="P125" s="11">
        <f t="shared" si="124"/>
        <v>0.0146493670113437</v>
      </c>
      <c r="Q125" s="17">
        <f t="shared" si="125"/>
        <v>0.00380883542294936</v>
      </c>
      <c r="R125" s="11">
        <f t="shared" si="126"/>
        <v>0.1355172</v>
      </c>
      <c r="S125" s="18">
        <f t="shared" si="127"/>
        <v>0.0281059188276423</v>
      </c>
      <c r="T125" s="3">
        <v>0.01</v>
      </c>
      <c r="U125" s="19">
        <f t="shared" si="128"/>
        <v>0.000281059188276423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0.00577105918827642</v>
      </c>
      <c r="AU125" s="27">
        <f t="shared" si="132"/>
        <v>52.122</v>
      </c>
      <c r="AV125" s="1">
        <f t="shared" si="133"/>
        <v>0.26</v>
      </c>
      <c r="AW125" s="2">
        <f t="shared" si="137"/>
        <v>0.491666666666667</v>
      </c>
      <c r="AX125" s="1">
        <f t="shared" si="134"/>
        <v>257.629456096099</v>
      </c>
    </row>
    <row r="126" s="1" customFormat="1" spans="1:50">
      <c r="A126" s="6"/>
      <c r="B126" s="6"/>
      <c r="C126" s="9">
        <v>3</v>
      </c>
      <c r="D126" s="12">
        <v>6.23893364248387</v>
      </c>
      <c r="E126" s="13">
        <f t="shared" si="135"/>
        <v>-4.62222582907143</v>
      </c>
      <c r="F126" s="9" t="s">
        <v>107</v>
      </c>
      <c r="G126" s="6">
        <v>4</v>
      </c>
      <c r="H126" s="11">
        <f t="shared" si="119"/>
        <v>6.23893364248387</v>
      </c>
      <c r="I126" s="11">
        <f t="shared" si="120"/>
        <v>279.388933642484</v>
      </c>
      <c r="J126" s="11">
        <f t="shared" si="121"/>
        <v>0.038628475862445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2.0592775166024</v>
      </c>
      <c r="P126" s="11">
        <f t="shared" si="124"/>
        <v>0.0795467518441515</v>
      </c>
      <c r="Q126" s="17">
        <f t="shared" si="125"/>
        <v>0.0206821554794794</v>
      </c>
      <c r="R126" s="11">
        <f t="shared" si="126"/>
        <v>0.1355172</v>
      </c>
      <c r="S126" s="18">
        <f t="shared" si="127"/>
        <v>0.152616461080065</v>
      </c>
      <c r="T126" s="3">
        <v>0.01</v>
      </c>
      <c r="U126" s="19">
        <f t="shared" si="128"/>
        <v>0.00152616461080065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0.00701616461080065</v>
      </c>
      <c r="AU126" s="27">
        <f t="shared" si="132"/>
        <v>52.122</v>
      </c>
      <c r="AV126" s="1">
        <f t="shared" si="133"/>
        <v>0.26</v>
      </c>
      <c r="AW126" s="2">
        <f t="shared" si="137"/>
        <v>0.491666666666667</v>
      </c>
      <c r="AX126" s="1">
        <f t="shared" si="134"/>
        <v>313.212984582318</v>
      </c>
    </row>
    <row r="127" s="1" customFormat="1" spans="1:50">
      <c r="A127" s="6"/>
      <c r="B127" s="6"/>
      <c r="C127" s="9">
        <v>4</v>
      </c>
      <c r="D127" s="12">
        <v>12.5529873598667</v>
      </c>
      <c r="E127" s="13">
        <f t="shared" si="135"/>
        <v>6.23893364248387</v>
      </c>
      <c r="F127" s="9" t="s">
        <v>107</v>
      </c>
      <c r="G127" s="6">
        <v>5</v>
      </c>
      <c r="H127" s="11">
        <f t="shared" si="119"/>
        <v>12.5529873598667</v>
      </c>
      <c r="I127" s="11">
        <f t="shared" si="120"/>
        <v>285.702987359867</v>
      </c>
      <c r="J127" s="11">
        <f t="shared" si="121"/>
        <v>0.0834446540998095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1.88074422652034</v>
      </c>
      <c r="O127" s="11">
        <f t="shared" si="136"/>
        <v>0.620206538237912</v>
      </c>
      <c r="P127" s="11">
        <f t="shared" si="124"/>
        <v>0.0517529200537029</v>
      </c>
      <c r="Q127" s="17">
        <f t="shared" si="125"/>
        <v>0.0134557592139627</v>
      </c>
      <c r="R127" s="11">
        <f t="shared" si="126"/>
        <v>0.1355172</v>
      </c>
      <c r="S127" s="18">
        <f t="shared" si="127"/>
        <v>0.0992918922023385</v>
      </c>
      <c r="T127" s="3">
        <v>0.01</v>
      </c>
      <c r="U127" s="19">
        <f t="shared" si="128"/>
        <v>0.000992918922023385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0.0109429189220234</v>
      </c>
      <c r="AU127" s="27">
        <f t="shared" si="132"/>
        <v>52.122</v>
      </c>
      <c r="AV127" s="1">
        <f t="shared" si="133"/>
        <v>0.26</v>
      </c>
      <c r="AW127" s="2">
        <f t="shared" si="137"/>
        <v>0.491666666666667</v>
      </c>
      <c r="AX127" s="1">
        <f t="shared" si="134"/>
        <v>488.509675262329</v>
      </c>
    </row>
    <row r="128" s="1" customFormat="1" spans="1:50">
      <c r="A128" s="6"/>
      <c r="B128" s="6"/>
      <c r="C128" s="9">
        <v>5</v>
      </c>
      <c r="D128" s="12">
        <v>18.7349159135484</v>
      </c>
      <c r="E128" s="13">
        <f t="shared" si="135"/>
        <v>12.5529873598667</v>
      </c>
      <c r="F128" s="9" t="s">
        <v>109</v>
      </c>
      <c r="G128" s="6">
        <v>6</v>
      </c>
      <c r="H128" s="11">
        <f t="shared" si="119"/>
        <v>18.7349159135484</v>
      </c>
      <c r="I128" s="11">
        <f t="shared" si="120"/>
        <v>291.884915913548</v>
      </c>
      <c r="J128" s="11">
        <f t="shared" si="121"/>
        <v>0.171739305553286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1.08967361818421</v>
      </c>
      <c r="P128" s="11">
        <f t="shared" si="124"/>
        <v>0.187139790466693</v>
      </c>
      <c r="Q128" s="17">
        <f t="shared" si="125"/>
        <v>0.0486563455213402</v>
      </c>
      <c r="R128" s="11">
        <f t="shared" si="126"/>
        <v>0.1355172</v>
      </c>
      <c r="S128" s="18">
        <f t="shared" si="127"/>
        <v>0.3590418450303</v>
      </c>
      <c r="T128" s="3">
        <v>0.01</v>
      </c>
      <c r="U128" s="19">
        <f t="shared" si="128"/>
        <v>0.003590418450303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0.013540418450303</v>
      </c>
      <c r="AU128" s="27">
        <f t="shared" si="132"/>
        <v>52.122</v>
      </c>
      <c r="AV128" s="1">
        <f t="shared" si="133"/>
        <v>0.26</v>
      </c>
      <c r="AW128" s="2">
        <f t="shared" si="137"/>
        <v>0.491666666666667</v>
      </c>
      <c r="AX128" s="1">
        <f t="shared" si="134"/>
        <v>604.466273323215</v>
      </c>
    </row>
    <row r="129" s="1" customFormat="1" spans="1:50">
      <c r="A129" s="6"/>
      <c r="B129" s="6"/>
      <c r="C129" s="9">
        <v>6</v>
      </c>
      <c r="D129" s="12">
        <v>23.4799682926667</v>
      </c>
      <c r="E129" s="13">
        <f t="shared" si="135"/>
        <v>18.7349159135484</v>
      </c>
      <c r="F129" s="9" t="s">
        <v>107</v>
      </c>
      <c r="G129" s="6">
        <v>7</v>
      </c>
      <c r="H129" s="11">
        <f t="shared" si="119"/>
        <v>23.4799682926667</v>
      </c>
      <c r="I129" s="11">
        <f t="shared" si="120"/>
        <v>296.629968292667</v>
      </c>
      <c r="J129" s="11">
        <f t="shared" si="121"/>
        <v>0.292830869058831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1.42375382771752</v>
      </c>
      <c r="P129" s="11">
        <f t="shared" si="124"/>
        <v>0.416919070696358</v>
      </c>
      <c r="Q129" s="17">
        <f t="shared" si="125"/>
        <v>0.108398958381053</v>
      </c>
      <c r="R129" s="11">
        <f t="shared" si="126"/>
        <v>0.1355172</v>
      </c>
      <c r="S129" s="18">
        <f t="shared" si="127"/>
        <v>0.799890776824293</v>
      </c>
      <c r="T129" s="3">
        <v>0.01</v>
      </c>
      <c r="U129" s="19">
        <f t="shared" si="128"/>
        <v>0.00799890776824293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0.0179489077682429</v>
      </c>
      <c r="AU129" s="27">
        <f t="shared" si="132"/>
        <v>52.122</v>
      </c>
      <c r="AV129" s="1">
        <f t="shared" si="133"/>
        <v>0.26</v>
      </c>
      <c r="AW129" s="2">
        <f t="shared" si="137"/>
        <v>0.491666666666667</v>
      </c>
      <c r="AX129" s="1">
        <f t="shared" si="134"/>
        <v>801.268397185253</v>
      </c>
    </row>
    <row r="130" s="1" customFormat="1" spans="1:50">
      <c r="A130" s="6"/>
      <c r="B130" s="6"/>
      <c r="C130" s="9">
        <v>7</v>
      </c>
      <c r="D130" s="12">
        <v>25.297782166129</v>
      </c>
      <c r="E130" s="13">
        <f t="shared" si="135"/>
        <v>23.4799682926667</v>
      </c>
      <c r="F130" s="9" t="s">
        <v>107</v>
      </c>
      <c r="G130" s="6">
        <v>8</v>
      </c>
      <c r="H130" s="11">
        <f t="shared" si="119"/>
        <v>25.297782166129</v>
      </c>
      <c r="I130" s="11">
        <f t="shared" si="120"/>
        <v>298.447782166129</v>
      </c>
      <c r="J130" s="11">
        <f t="shared" si="121"/>
        <v>0.357640026242656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1.52805475702116</v>
      </c>
      <c r="P130" s="11">
        <f t="shared" si="124"/>
        <v>0.546493543401263</v>
      </c>
      <c r="Q130" s="17">
        <f t="shared" si="125"/>
        <v>0.142088321284328</v>
      </c>
      <c r="R130" s="11">
        <f t="shared" si="126"/>
        <v>0.1355172</v>
      </c>
      <c r="S130" s="18">
        <f t="shared" si="127"/>
        <v>1.04848920494467</v>
      </c>
      <c r="T130" s="3">
        <v>0.01</v>
      </c>
      <c r="U130" s="19">
        <f t="shared" si="128"/>
        <v>0.0104848920494467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0.0204348920494467</v>
      </c>
      <c r="AU130" s="27">
        <f t="shared" si="132"/>
        <v>52.122</v>
      </c>
      <c r="AV130" s="1">
        <f t="shared" si="133"/>
        <v>0.26</v>
      </c>
      <c r="AW130" s="2">
        <f t="shared" si="137"/>
        <v>0.491666666666667</v>
      </c>
      <c r="AX130" s="1">
        <f t="shared" si="134"/>
        <v>912.246773482458</v>
      </c>
    </row>
    <row r="131" s="1" customFormat="1" spans="1:50">
      <c r="A131" s="6"/>
      <c r="B131" s="6"/>
      <c r="C131" s="9">
        <v>8</v>
      </c>
      <c r="D131" s="12">
        <v>24.2031277803226</v>
      </c>
      <c r="E131" s="13">
        <f t="shared" si="135"/>
        <v>25.297782166129</v>
      </c>
      <c r="F131" s="9" t="s">
        <v>107</v>
      </c>
      <c r="G131" s="6">
        <v>9</v>
      </c>
      <c r="H131" s="11">
        <f t="shared" si="119"/>
        <v>24.2031277803226</v>
      </c>
      <c r="I131" s="11">
        <f t="shared" si="120"/>
        <v>297.353127780323</v>
      </c>
      <c r="J131" s="11">
        <f t="shared" si="121"/>
        <v>0.317165748386838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1.5027812136199</v>
      </c>
      <c r="P131" s="11">
        <f t="shared" si="124"/>
        <v>0.476630728279435</v>
      </c>
      <c r="Q131" s="17">
        <f t="shared" si="125"/>
        <v>0.123923989352653</v>
      </c>
      <c r="R131" s="11">
        <f t="shared" si="126"/>
        <v>0.1355172</v>
      </c>
      <c r="S131" s="18">
        <f t="shared" si="127"/>
        <v>0.914452109050756</v>
      </c>
      <c r="T131" s="3">
        <v>0.01</v>
      </c>
      <c r="U131" s="19">
        <f t="shared" si="128"/>
        <v>0.00914452109050756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0.0190945210905076</v>
      </c>
      <c r="AU131" s="27">
        <f t="shared" si="132"/>
        <v>52.122</v>
      </c>
      <c r="AV131" s="1">
        <f t="shared" si="133"/>
        <v>0.26</v>
      </c>
      <c r="AW131" s="2">
        <f t="shared" si="137"/>
        <v>0.491666666666667</v>
      </c>
      <c r="AX131" s="1">
        <f t="shared" si="134"/>
        <v>852.410436710865</v>
      </c>
    </row>
    <row r="132" s="1" customFormat="1" spans="1:50">
      <c r="A132" s="6"/>
      <c r="B132" s="6"/>
      <c r="C132" s="9">
        <v>9</v>
      </c>
      <c r="D132" s="12">
        <v>16.844993171</v>
      </c>
      <c r="E132" s="13">
        <f t="shared" si="135"/>
        <v>24.2031277803226</v>
      </c>
      <c r="F132" s="9" t="s">
        <v>107</v>
      </c>
      <c r="G132" s="6">
        <v>10</v>
      </c>
      <c r="H132" s="11">
        <f t="shared" si="119"/>
        <v>16.844993171</v>
      </c>
      <c r="I132" s="11">
        <f t="shared" si="120"/>
        <v>289.994993171</v>
      </c>
      <c r="J132" s="11">
        <f t="shared" si="121"/>
        <v>0.138182959512704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1.54737048534046</v>
      </c>
      <c r="P132" s="11">
        <f t="shared" si="124"/>
        <v>0.213820233126954</v>
      </c>
      <c r="Q132" s="17">
        <f t="shared" si="125"/>
        <v>0.055593260613008</v>
      </c>
      <c r="R132" s="11">
        <f t="shared" si="126"/>
        <v>0.1355172</v>
      </c>
      <c r="S132" s="18">
        <f t="shared" si="127"/>
        <v>0.4102302926345</v>
      </c>
      <c r="T132" s="3">
        <v>0.01</v>
      </c>
      <c r="U132" s="19">
        <f t="shared" si="128"/>
        <v>0.004102302926345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0.009592302926345</v>
      </c>
      <c r="AU132" s="27">
        <f t="shared" si="132"/>
        <v>52.122</v>
      </c>
      <c r="AV132" s="1">
        <f t="shared" si="133"/>
        <v>0.26</v>
      </c>
      <c r="AW132" s="2">
        <f t="shared" si="137"/>
        <v>0.491666666666667</v>
      </c>
      <c r="AX132" s="1">
        <f t="shared" si="134"/>
        <v>428.215983409684</v>
      </c>
    </row>
    <row r="133" s="1" customFormat="1" spans="1:50">
      <c r="A133" s="6"/>
      <c r="B133" s="6"/>
      <c r="C133" s="9">
        <v>10</v>
      </c>
      <c r="D133" s="12">
        <v>9.41177832912903</v>
      </c>
      <c r="E133" s="13">
        <f t="shared" si="135"/>
        <v>16.844993171</v>
      </c>
      <c r="F133" s="9" t="s">
        <v>107</v>
      </c>
      <c r="G133" s="6">
        <v>11</v>
      </c>
      <c r="H133" s="11">
        <f t="shared" si="119"/>
        <v>9.41177832912903</v>
      </c>
      <c r="I133" s="11">
        <f t="shared" si="120"/>
        <v>282.561778329129</v>
      </c>
      <c r="J133" s="11">
        <f t="shared" si="121"/>
        <v>0.0571293878594335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1.26687273960283</v>
      </c>
      <c r="O133" s="11">
        <f t="shared" si="136"/>
        <v>0.587897512610676</v>
      </c>
      <c r="P133" s="11">
        <f t="shared" si="124"/>
        <v>0.0335862250195315</v>
      </c>
      <c r="Q133" s="17">
        <f t="shared" si="125"/>
        <v>0.00873241850507819</v>
      </c>
      <c r="R133" s="11">
        <f t="shared" si="126"/>
        <v>0.1355172</v>
      </c>
      <c r="S133" s="18">
        <f t="shared" si="127"/>
        <v>0.0644377134790137</v>
      </c>
      <c r="T133" s="3">
        <v>0.01</v>
      </c>
      <c r="U133" s="19">
        <f t="shared" si="128"/>
        <v>0.000644377134790137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0.00613437713479014</v>
      </c>
      <c r="AU133" s="27">
        <f t="shared" si="132"/>
        <v>52.122</v>
      </c>
      <c r="AV133" s="1">
        <f t="shared" si="133"/>
        <v>0.26</v>
      </c>
      <c r="AW133" s="2">
        <f t="shared" si="137"/>
        <v>0.491666666666667</v>
      </c>
      <c r="AX133" s="1">
        <f t="shared" si="134"/>
        <v>273.848559365812</v>
      </c>
    </row>
    <row r="134" s="1" customFormat="1" spans="1:51">
      <c r="A134" s="6"/>
      <c r="B134" s="6"/>
      <c r="C134" s="9">
        <v>11</v>
      </c>
      <c r="D134" s="12">
        <v>2.38509146426667</v>
      </c>
      <c r="E134" s="13">
        <f t="shared" si="135"/>
        <v>9.41177832912903</v>
      </c>
      <c r="F134" s="9" t="s">
        <v>109</v>
      </c>
      <c r="G134" s="6">
        <v>12</v>
      </c>
      <c r="H134" s="11">
        <f t="shared" si="119"/>
        <v>2.38509146426667</v>
      </c>
      <c r="I134" s="11">
        <f t="shared" si="120"/>
        <v>275.535091464267</v>
      </c>
      <c r="J134" s="11">
        <f t="shared" si="121"/>
        <v>0.0237254193313903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1.07553128759114</v>
      </c>
      <c r="P134" s="11">
        <f t="shared" si="124"/>
        <v>0.02551743080213</v>
      </c>
      <c r="Q134" s="17">
        <f t="shared" si="125"/>
        <v>0.00663453200855379</v>
      </c>
      <c r="R134" s="11">
        <f t="shared" si="126"/>
        <v>0.1355172</v>
      </c>
      <c r="S134" s="18">
        <f t="shared" si="127"/>
        <v>0.0489571213731821</v>
      </c>
      <c r="T134" s="3">
        <v>0.01</v>
      </c>
      <c r="U134" s="19">
        <f t="shared" si="128"/>
        <v>0.000489571213731821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0.00597957121373182</v>
      </c>
      <c r="AU134" s="27">
        <f t="shared" si="132"/>
        <v>52.122</v>
      </c>
      <c r="AV134" s="1">
        <f t="shared" si="133"/>
        <v>0.26</v>
      </c>
      <c r="AW134" s="2">
        <f t="shared" si="137"/>
        <v>0.491666666666667</v>
      </c>
      <c r="AX134" s="1">
        <f t="shared" si="134"/>
        <v>266.937771598511</v>
      </c>
      <c r="AY134" s="1">
        <f>SUM(AX123:AX134)</f>
        <v>5698.29250746343</v>
      </c>
    </row>
    <row r="135" s="1" customFormat="1" spans="1:46">
      <c r="A135" s="6"/>
      <c r="B135" s="6"/>
      <c r="C135" s="9">
        <v>12</v>
      </c>
      <c r="D135" s="12">
        <v>-6.67184314370968</v>
      </c>
      <c r="E135" s="13">
        <f t="shared" si="135"/>
        <v>2.38509146426667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-4.7</v>
      </c>
      <c r="E139" s="9"/>
      <c r="F139" s="9"/>
      <c r="G139" s="6">
        <v>1</v>
      </c>
      <c r="H139" s="11">
        <f t="shared" ref="H139:H150" si="138">E140</f>
        <v>-4.7</v>
      </c>
      <c r="I139" s="11">
        <f t="shared" ref="I139:I150" si="139">H139+273.15</f>
        <v>268.45</v>
      </c>
      <c r="J139" s="11">
        <f t="shared" ref="J139:J150" si="140">EXP(($C$18*(I139-$C$16))/($C$19*I139*$C$16))</f>
        <v>0.00933613432622593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0.00265799744267652</v>
      </c>
      <c r="Q139" s="17">
        <f t="shared" ref="Q139:Q150" si="144">P139*$B$125</f>
        <v>0.000691079335095896</v>
      </c>
      <c r="R139" s="11">
        <f t="shared" ref="R139:R150" si="145">L139*$B$125</f>
        <v>0.074022</v>
      </c>
      <c r="S139" s="18">
        <f t="shared" ref="S139:S150" si="146">Q139/R139</f>
        <v>0.00933613432622593</v>
      </c>
      <c r="T139" s="3">
        <v>0.01</v>
      </c>
      <c r="U139" s="19">
        <f t="shared" ref="U139:U150" si="147">S139*T139</f>
        <v>9.33613432622593e-5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0.00558336134326226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1.44166666666667</v>
      </c>
      <c r="AX139" s="1">
        <f t="shared" ref="AX139:AX150" si="153">AW139*10000*AV139*0.67*AU139*AT139</f>
        <v>399.20521889258</v>
      </c>
      <c r="AZ139" s="2">
        <f>$E$12/12</f>
        <v>0.425</v>
      </c>
      <c r="BA139" s="1">
        <f t="shared" ref="BA139:BA150" si="154">AZ139*10000*AV139*0.67*AU139*AT139</f>
        <v>117.684775511686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-8.09541254883871</v>
      </c>
      <c r="E140" s="13">
        <f t="shared" ref="E140:E151" si="155">D139</f>
        <v>-4.7</v>
      </c>
      <c r="F140" s="9" t="s">
        <v>107</v>
      </c>
      <c r="G140" s="6">
        <v>2</v>
      </c>
      <c r="H140" s="11">
        <f t="shared" si="138"/>
        <v>-8.09541254883871</v>
      </c>
      <c r="I140" s="11">
        <f t="shared" si="139"/>
        <v>265.054587451161</v>
      </c>
      <c r="J140" s="11">
        <f t="shared" si="140"/>
        <v>0.00586650928832194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0.566742002557324</v>
      </c>
      <c r="P140" s="11">
        <f t="shared" si="143"/>
        <v>0.00332479722208471</v>
      </c>
      <c r="Q140" s="17">
        <f t="shared" si="144"/>
        <v>0.000864447277742026</v>
      </c>
      <c r="R140" s="11">
        <f t="shared" si="145"/>
        <v>0.074022</v>
      </c>
      <c r="S140" s="18">
        <f t="shared" si="146"/>
        <v>0.011678248057902</v>
      </c>
      <c r="T140" s="3">
        <v>0.01</v>
      </c>
      <c r="U140" s="19">
        <f t="shared" si="147"/>
        <v>0.000116782480579021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0.00560678248057902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1.44166666666667</v>
      </c>
      <c r="AX140" s="1">
        <f t="shared" si="153"/>
        <v>400.879808745257</v>
      </c>
      <c r="AZ140" s="2">
        <f t="shared" ref="AZ140:AZ150" si="158">$E$12/12</f>
        <v>0.425</v>
      </c>
      <c r="BA140" s="1">
        <f t="shared" si="154"/>
        <v>118.17844072837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-4.62222582907143</v>
      </c>
      <c r="E141" s="13">
        <f t="shared" si="155"/>
        <v>-8.09541254883871</v>
      </c>
      <c r="F141" s="9" t="s">
        <v>107</v>
      </c>
      <c r="G141" s="6">
        <v>3</v>
      </c>
      <c r="H141" s="11">
        <f t="shared" si="138"/>
        <v>-4.62222582907143</v>
      </c>
      <c r="I141" s="11">
        <f t="shared" si="139"/>
        <v>268.527774170929</v>
      </c>
      <c r="J141" s="11">
        <f t="shared" si="140"/>
        <v>0.00943472793606028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0.848117205335239</v>
      </c>
      <c r="P141" s="11">
        <f t="shared" si="143"/>
        <v>0.00800175509022975</v>
      </c>
      <c r="Q141" s="17">
        <f t="shared" si="144"/>
        <v>0.00208045632345974</v>
      </c>
      <c r="R141" s="11">
        <f t="shared" si="145"/>
        <v>0.074022</v>
      </c>
      <c r="S141" s="18">
        <f t="shared" si="146"/>
        <v>0.0281059188276423</v>
      </c>
      <c r="T141" s="3">
        <v>0.01</v>
      </c>
      <c r="U141" s="19">
        <f t="shared" si="147"/>
        <v>0.000281059188276423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0.00577105918827642</v>
      </c>
      <c r="AU141" s="27">
        <f t="shared" si="151"/>
        <v>28.47</v>
      </c>
      <c r="AV141" s="1">
        <f t="shared" si="152"/>
        <v>0.26</v>
      </c>
      <c r="AW141" s="2">
        <f t="shared" si="157"/>
        <v>1.44166666666667</v>
      </c>
      <c r="AX141" s="1">
        <f t="shared" si="153"/>
        <v>412.625442786018</v>
      </c>
      <c r="AZ141" s="2">
        <f t="shared" si="158"/>
        <v>0.425</v>
      </c>
      <c r="BA141" s="1">
        <f t="shared" si="154"/>
        <v>121.641026486052</v>
      </c>
    </row>
    <row r="142" s="1" customFormat="1" spans="1:53">
      <c r="A142" s="6"/>
      <c r="B142" s="6"/>
      <c r="C142" s="9">
        <v>3</v>
      </c>
      <c r="D142" s="12">
        <v>6.23893364248387</v>
      </c>
      <c r="E142" s="13">
        <f t="shared" si="155"/>
        <v>-4.62222582907143</v>
      </c>
      <c r="F142" s="9" t="s">
        <v>107</v>
      </c>
      <c r="G142" s="6">
        <v>4</v>
      </c>
      <c r="H142" s="11">
        <f t="shared" si="138"/>
        <v>6.23893364248387</v>
      </c>
      <c r="I142" s="11">
        <f t="shared" si="139"/>
        <v>279.388933642484</v>
      </c>
      <c r="J142" s="11">
        <f t="shared" si="140"/>
        <v>0.038628475862445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1.12481545024501</v>
      </c>
      <c r="P142" s="11">
        <f t="shared" si="143"/>
        <v>0.0434499064694945</v>
      </c>
      <c r="Q142" s="17">
        <f t="shared" si="144"/>
        <v>0.0112969756820686</v>
      </c>
      <c r="R142" s="11">
        <f t="shared" si="145"/>
        <v>0.074022</v>
      </c>
      <c r="S142" s="18">
        <f t="shared" si="146"/>
        <v>0.152616461080065</v>
      </c>
      <c r="T142" s="3">
        <v>0.01</v>
      </c>
      <c r="U142" s="19">
        <f t="shared" si="147"/>
        <v>0.00152616461080065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0.00701616461080065</v>
      </c>
      <c r="AU142" s="27">
        <f t="shared" si="151"/>
        <v>28.47</v>
      </c>
      <c r="AV142" s="1">
        <f t="shared" si="152"/>
        <v>0.26</v>
      </c>
      <c r="AW142" s="2">
        <f t="shared" si="157"/>
        <v>1.44166666666667</v>
      </c>
      <c r="AX142" s="1">
        <f t="shared" si="153"/>
        <v>501.649339357381</v>
      </c>
      <c r="AZ142" s="2">
        <f t="shared" si="158"/>
        <v>0.425</v>
      </c>
      <c r="BA142" s="1">
        <f t="shared" si="154"/>
        <v>147.88506535969</v>
      </c>
    </row>
    <row r="143" s="1" customFormat="1" spans="1:53">
      <c r="A143" s="6"/>
      <c r="B143" s="6"/>
      <c r="C143" s="9">
        <v>4</v>
      </c>
      <c r="D143" s="12">
        <v>12.5529873598667</v>
      </c>
      <c r="E143" s="13">
        <f t="shared" si="155"/>
        <v>6.23893364248387</v>
      </c>
      <c r="F143" s="9" t="s">
        <v>107</v>
      </c>
      <c r="G143" s="6">
        <v>5</v>
      </c>
      <c r="H143" s="11">
        <f t="shared" si="138"/>
        <v>12.5529873598667</v>
      </c>
      <c r="I143" s="11">
        <f t="shared" si="139"/>
        <v>285.702987359867</v>
      </c>
      <c r="J143" s="11">
        <f t="shared" si="140"/>
        <v>0.0834446540998095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1.02729726658674</v>
      </c>
      <c r="O143" s="11">
        <f t="shared" si="156"/>
        <v>0.338768277188776</v>
      </c>
      <c r="P143" s="11">
        <f t="shared" si="143"/>
        <v>0.0282684017100058</v>
      </c>
      <c r="Q143" s="17">
        <f t="shared" si="144"/>
        <v>0.0073497844446015</v>
      </c>
      <c r="R143" s="11">
        <f t="shared" si="145"/>
        <v>0.074022</v>
      </c>
      <c r="S143" s="18">
        <f t="shared" si="146"/>
        <v>0.0992918922023384</v>
      </c>
      <c r="T143" s="3">
        <v>0.01</v>
      </c>
      <c r="U143" s="19">
        <f t="shared" si="147"/>
        <v>0.000992918922023384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0.0109429189220234</v>
      </c>
      <c r="AU143" s="27">
        <f t="shared" si="151"/>
        <v>28.47</v>
      </c>
      <c r="AV143" s="1">
        <f t="shared" si="152"/>
        <v>0.26</v>
      </c>
      <c r="AW143" s="2">
        <f t="shared" si="157"/>
        <v>1.44166666666667</v>
      </c>
      <c r="AX143" s="1">
        <f t="shared" si="153"/>
        <v>782.40867373948</v>
      </c>
      <c r="AZ143" s="2">
        <f t="shared" si="158"/>
        <v>0.425</v>
      </c>
      <c r="BA143" s="1">
        <f t="shared" si="154"/>
        <v>230.652267981003</v>
      </c>
    </row>
    <row r="144" s="1" customFormat="1" spans="1:53">
      <c r="A144" s="6"/>
      <c r="B144" s="6"/>
      <c r="C144" s="9">
        <v>5</v>
      </c>
      <c r="D144" s="12">
        <v>18.7349159135484</v>
      </c>
      <c r="E144" s="13">
        <f t="shared" si="155"/>
        <v>12.5529873598667</v>
      </c>
      <c r="F144" s="9" t="s">
        <v>109</v>
      </c>
      <c r="G144" s="6">
        <v>6</v>
      </c>
      <c r="H144" s="11">
        <f t="shared" si="138"/>
        <v>18.7349159135484</v>
      </c>
      <c r="I144" s="11">
        <f t="shared" si="139"/>
        <v>291.884915913548</v>
      </c>
      <c r="J144" s="11">
        <f t="shared" si="140"/>
        <v>0.171739305553286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0.59519987547877</v>
      </c>
      <c r="P144" s="11">
        <f t="shared" si="143"/>
        <v>0.102219213280126</v>
      </c>
      <c r="Q144" s="17">
        <f t="shared" si="144"/>
        <v>0.0265769954528329</v>
      </c>
      <c r="R144" s="11">
        <f t="shared" si="145"/>
        <v>0.074022</v>
      </c>
      <c r="S144" s="18">
        <f t="shared" si="146"/>
        <v>0.3590418450303</v>
      </c>
      <c r="T144" s="3">
        <v>0.01</v>
      </c>
      <c r="U144" s="19">
        <f t="shared" si="147"/>
        <v>0.003590418450303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0.013540418450303</v>
      </c>
      <c r="AU144" s="27">
        <f t="shared" si="151"/>
        <v>28.47</v>
      </c>
      <c r="AV144" s="1">
        <f t="shared" si="152"/>
        <v>0.26</v>
      </c>
      <c r="AW144" s="2">
        <f t="shared" si="157"/>
        <v>1.44166666666667</v>
      </c>
      <c r="AX144" s="1">
        <f t="shared" si="153"/>
        <v>968.127509403155</v>
      </c>
      <c r="AZ144" s="2">
        <f t="shared" si="158"/>
        <v>0.425</v>
      </c>
      <c r="BA144" s="1">
        <f t="shared" si="154"/>
        <v>285.401751326942</v>
      </c>
    </row>
    <row r="145" s="1" customFormat="1" spans="1:53">
      <c r="A145" s="6"/>
      <c r="B145" s="6"/>
      <c r="C145" s="9">
        <v>6</v>
      </c>
      <c r="D145" s="12">
        <v>23.4799682926667</v>
      </c>
      <c r="E145" s="13">
        <f t="shared" si="155"/>
        <v>18.7349159135484</v>
      </c>
      <c r="F145" s="9" t="s">
        <v>107</v>
      </c>
      <c r="G145" s="6">
        <v>7</v>
      </c>
      <c r="H145" s="11">
        <f t="shared" si="138"/>
        <v>23.4799682926667</v>
      </c>
      <c r="I145" s="11">
        <f t="shared" si="139"/>
        <v>296.629968292667</v>
      </c>
      <c r="J145" s="11">
        <f t="shared" si="140"/>
        <v>0.292830869058831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0.777680662198644</v>
      </c>
      <c r="P145" s="11">
        <f t="shared" si="143"/>
        <v>0.227728904161876</v>
      </c>
      <c r="Q145" s="17">
        <f t="shared" si="144"/>
        <v>0.0592095150820879</v>
      </c>
      <c r="R145" s="11">
        <f t="shared" si="145"/>
        <v>0.074022</v>
      </c>
      <c r="S145" s="18">
        <f t="shared" si="146"/>
        <v>0.799890776824293</v>
      </c>
      <c r="T145" s="3">
        <v>0.01</v>
      </c>
      <c r="U145" s="19">
        <f t="shared" si="147"/>
        <v>0.00799890776824293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0.0179489077682429</v>
      </c>
      <c r="AU145" s="27">
        <f t="shared" si="151"/>
        <v>28.47</v>
      </c>
      <c r="AV145" s="1">
        <f t="shared" si="152"/>
        <v>0.26</v>
      </c>
      <c r="AW145" s="2">
        <f t="shared" si="157"/>
        <v>1.44166666666667</v>
      </c>
      <c r="AX145" s="1">
        <f t="shared" si="153"/>
        <v>1283.3304552554</v>
      </c>
      <c r="AZ145" s="2">
        <f t="shared" si="158"/>
        <v>0.425</v>
      </c>
      <c r="BA145" s="1">
        <f t="shared" si="154"/>
        <v>378.322850971245</v>
      </c>
    </row>
    <row r="146" s="1" customFormat="1" spans="1:53">
      <c r="A146" s="6"/>
      <c r="B146" s="6"/>
      <c r="C146" s="9">
        <v>7</v>
      </c>
      <c r="D146" s="12">
        <v>25.297782166129</v>
      </c>
      <c r="E146" s="13">
        <f t="shared" si="155"/>
        <v>23.4799682926667</v>
      </c>
      <c r="F146" s="9" t="s">
        <v>107</v>
      </c>
      <c r="G146" s="6">
        <v>8</v>
      </c>
      <c r="H146" s="11">
        <f t="shared" si="138"/>
        <v>25.297782166129</v>
      </c>
      <c r="I146" s="11">
        <f t="shared" si="139"/>
        <v>298.447782166129</v>
      </c>
      <c r="J146" s="11">
        <f t="shared" si="140"/>
        <v>0.357640026242656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0.834651758036767</v>
      </c>
      <c r="P146" s="11">
        <f t="shared" si="143"/>
        <v>0.298504876647749</v>
      </c>
      <c r="Q146" s="17">
        <f t="shared" si="144"/>
        <v>0.0776112679284146</v>
      </c>
      <c r="R146" s="11">
        <f t="shared" si="145"/>
        <v>0.074022</v>
      </c>
      <c r="S146" s="18">
        <f t="shared" si="146"/>
        <v>1.04848920494467</v>
      </c>
      <c r="T146" s="3">
        <v>0.01</v>
      </c>
      <c r="U146" s="19">
        <f t="shared" si="147"/>
        <v>0.0104848920494467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0.0204348920494467</v>
      </c>
      <c r="AU146" s="27">
        <f t="shared" si="151"/>
        <v>28.47</v>
      </c>
      <c r="AV146" s="1">
        <f t="shared" si="152"/>
        <v>0.26</v>
      </c>
      <c r="AW146" s="2">
        <f t="shared" si="157"/>
        <v>1.44166666666667</v>
      </c>
      <c r="AX146" s="1">
        <f t="shared" si="153"/>
        <v>1461.07605295688</v>
      </c>
      <c r="AZ146" s="2">
        <f t="shared" si="158"/>
        <v>0.425</v>
      </c>
      <c r="BA146" s="1">
        <f t="shared" si="154"/>
        <v>430.721842201161</v>
      </c>
    </row>
    <row r="147" s="1" customFormat="1" spans="1:53">
      <c r="A147" s="6"/>
      <c r="B147" s="6"/>
      <c r="C147" s="9">
        <v>8</v>
      </c>
      <c r="D147" s="12">
        <v>24.2031277803226</v>
      </c>
      <c r="E147" s="13">
        <f t="shared" si="155"/>
        <v>25.297782166129</v>
      </c>
      <c r="F147" s="9" t="s">
        <v>107</v>
      </c>
      <c r="G147" s="6">
        <v>9</v>
      </c>
      <c r="H147" s="11">
        <f t="shared" si="138"/>
        <v>24.2031277803226</v>
      </c>
      <c r="I147" s="11">
        <f t="shared" si="139"/>
        <v>297.353127780323</v>
      </c>
      <c r="J147" s="11">
        <f t="shared" si="140"/>
        <v>0.317165748386838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0.820846881389019</v>
      </c>
      <c r="P147" s="11">
        <f t="shared" si="143"/>
        <v>0.26034451544675</v>
      </c>
      <c r="Q147" s="17">
        <f t="shared" si="144"/>
        <v>0.0676895740161551</v>
      </c>
      <c r="R147" s="11">
        <f t="shared" si="145"/>
        <v>0.074022</v>
      </c>
      <c r="S147" s="18">
        <f t="shared" si="146"/>
        <v>0.914452109050756</v>
      </c>
      <c r="T147" s="3">
        <v>0.01</v>
      </c>
      <c r="U147" s="19">
        <f t="shared" si="147"/>
        <v>0.00914452109050756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0.0190945210905076</v>
      </c>
      <c r="AU147" s="27">
        <f t="shared" si="151"/>
        <v>28.47</v>
      </c>
      <c r="AV147" s="1">
        <f t="shared" si="152"/>
        <v>0.26</v>
      </c>
      <c r="AW147" s="2">
        <f t="shared" si="157"/>
        <v>1.44166666666667</v>
      </c>
      <c r="AX147" s="1">
        <f t="shared" si="153"/>
        <v>1365.24075784271</v>
      </c>
      <c r="AZ147" s="2">
        <f t="shared" si="158"/>
        <v>0.425</v>
      </c>
      <c r="BA147" s="1">
        <f t="shared" si="154"/>
        <v>402.469818786002</v>
      </c>
    </row>
    <row r="148" s="1" customFormat="1" spans="1:53">
      <c r="A148" s="6"/>
      <c r="B148" s="6"/>
      <c r="C148" s="9">
        <v>9</v>
      </c>
      <c r="D148" s="12">
        <v>16.844993171</v>
      </c>
      <c r="E148" s="13">
        <f t="shared" si="155"/>
        <v>24.2031277803226</v>
      </c>
      <c r="F148" s="9" t="s">
        <v>107</v>
      </c>
      <c r="G148" s="6">
        <v>10</v>
      </c>
      <c r="H148" s="11">
        <f t="shared" si="138"/>
        <v>16.844993171</v>
      </c>
      <c r="I148" s="11">
        <f t="shared" si="139"/>
        <v>289.994993171</v>
      </c>
      <c r="J148" s="11">
        <f t="shared" si="140"/>
        <v>0.138182959512704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0.845202365942268</v>
      </c>
      <c r="P148" s="11">
        <f t="shared" si="143"/>
        <v>0.116792564313042</v>
      </c>
      <c r="Q148" s="17">
        <f t="shared" si="144"/>
        <v>0.0303660667213909</v>
      </c>
      <c r="R148" s="11">
        <f t="shared" si="145"/>
        <v>0.074022</v>
      </c>
      <c r="S148" s="18">
        <f t="shared" si="146"/>
        <v>0.4102302926345</v>
      </c>
      <c r="T148" s="3">
        <v>0.01</v>
      </c>
      <c r="U148" s="19">
        <f t="shared" si="147"/>
        <v>0.004102302926345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0.009592302926345</v>
      </c>
      <c r="AU148" s="27">
        <f t="shared" si="151"/>
        <v>28.47</v>
      </c>
      <c r="AV148" s="1">
        <f t="shared" si="152"/>
        <v>0.26</v>
      </c>
      <c r="AW148" s="2">
        <f t="shared" si="157"/>
        <v>1.44166666666667</v>
      </c>
      <c r="AX148" s="1">
        <f t="shared" si="153"/>
        <v>685.840867888035</v>
      </c>
      <c r="AZ148" s="2">
        <f t="shared" si="158"/>
        <v>0.425</v>
      </c>
      <c r="BA148" s="1">
        <f t="shared" si="154"/>
        <v>202.184302094161</v>
      </c>
    </row>
    <row r="149" s="1" customFormat="1" spans="1:53">
      <c r="A149" s="6"/>
      <c r="B149" s="6"/>
      <c r="C149" s="9">
        <v>10</v>
      </c>
      <c r="D149" s="12">
        <v>9.41177832912903</v>
      </c>
      <c r="E149" s="13">
        <f t="shared" si="155"/>
        <v>16.844993171</v>
      </c>
      <c r="F149" s="9" t="s">
        <v>107</v>
      </c>
      <c r="G149" s="6">
        <v>11</v>
      </c>
      <c r="H149" s="11">
        <f t="shared" si="138"/>
        <v>9.41177832912903</v>
      </c>
      <c r="I149" s="11">
        <f t="shared" si="139"/>
        <v>282.561778329129</v>
      </c>
      <c r="J149" s="11">
        <f t="shared" si="140"/>
        <v>0.0571293878594335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0.691989311547765</v>
      </c>
      <c r="O149" s="11">
        <f t="shared" si="156"/>
        <v>0.321120490081461</v>
      </c>
      <c r="P149" s="11">
        <f t="shared" si="143"/>
        <v>0.0183454170274752</v>
      </c>
      <c r="Q149" s="17">
        <f t="shared" si="144"/>
        <v>0.00476980842714355</v>
      </c>
      <c r="R149" s="11">
        <f t="shared" si="145"/>
        <v>0.074022</v>
      </c>
      <c r="S149" s="18">
        <f t="shared" si="146"/>
        <v>0.0644377134790137</v>
      </c>
      <c r="T149" s="3">
        <v>0.01</v>
      </c>
      <c r="U149" s="19">
        <f t="shared" si="147"/>
        <v>0.000644377134790137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0.00613437713479014</v>
      </c>
      <c r="AU149" s="27">
        <f t="shared" si="151"/>
        <v>28.47</v>
      </c>
      <c r="AV149" s="1">
        <f t="shared" si="152"/>
        <v>0.26</v>
      </c>
      <c r="AW149" s="2">
        <f t="shared" si="157"/>
        <v>1.44166666666667</v>
      </c>
      <c r="AX149" s="1">
        <f t="shared" si="153"/>
        <v>438.602342980851</v>
      </c>
      <c r="AZ149" s="2">
        <f t="shared" si="158"/>
        <v>0.425</v>
      </c>
      <c r="BA149" s="1">
        <f t="shared" si="154"/>
        <v>129.298956601291</v>
      </c>
    </row>
    <row r="150" s="1" customFormat="1" spans="1:54">
      <c r="A150" s="6"/>
      <c r="B150" s="6"/>
      <c r="C150" s="9">
        <v>11</v>
      </c>
      <c r="D150" s="12">
        <v>2.38509146426667</v>
      </c>
      <c r="E150" s="13">
        <f t="shared" si="155"/>
        <v>9.41177832912903</v>
      </c>
      <c r="F150" s="9" t="s">
        <v>109</v>
      </c>
      <c r="G150" s="6">
        <v>12</v>
      </c>
      <c r="H150" s="11">
        <f t="shared" si="138"/>
        <v>2.38509146426667</v>
      </c>
      <c r="I150" s="11">
        <f t="shared" si="139"/>
        <v>275.535091464267</v>
      </c>
      <c r="J150" s="11">
        <f t="shared" si="140"/>
        <v>0.0237254193313903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0.587475073053986</v>
      </c>
      <c r="P150" s="11">
        <f t="shared" si="143"/>
        <v>0.0139380924549449</v>
      </c>
      <c r="Q150" s="17">
        <f t="shared" si="144"/>
        <v>0.00362390403828569</v>
      </c>
      <c r="R150" s="11">
        <f t="shared" si="145"/>
        <v>0.074022</v>
      </c>
      <c r="S150" s="18">
        <f t="shared" si="146"/>
        <v>0.0489571213731821</v>
      </c>
      <c r="T150" s="3">
        <v>0.01</v>
      </c>
      <c r="U150" s="19">
        <f t="shared" si="147"/>
        <v>0.000489571213731821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0.00597957121373182</v>
      </c>
      <c r="AU150" s="27">
        <f t="shared" si="151"/>
        <v>28.47</v>
      </c>
      <c r="AV150" s="1">
        <f t="shared" si="152"/>
        <v>0.26</v>
      </c>
      <c r="AW150" s="2">
        <f t="shared" si="157"/>
        <v>1.44166666666667</v>
      </c>
      <c r="AX150" s="1">
        <f t="shared" si="153"/>
        <v>427.533861504808</v>
      </c>
      <c r="AY150" s="1">
        <f>SUM(AX139:AX150)</f>
        <v>9126.52033135255</v>
      </c>
      <c r="AZ150" s="2">
        <f t="shared" si="158"/>
        <v>0.425</v>
      </c>
      <c r="BA150" s="1">
        <f t="shared" si="154"/>
        <v>126.035993854018</v>
      </c>
      <c r="BB150" s="1">
        <f>SUM(BA139:BA150)</f>
        <v>2690.47709190162</v>
      </c>
    </row>
    <row r="151" s="1" customFormat="1" spans="1:46">
      <c r="A151" s="6"/>
      <c r="B151" s="6"/>
      <c r="C151" s="9">
        <v>12</v>
      </c>
      <c r="D151" s="12">
        <v>-6.67184314370968</v>
      </c>
      <c r="E151" s="13">
        <f t="shared" si="155"/>
        <v>2.38509146426667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89.8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32.9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18.1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510.7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749.9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1123.48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11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4.1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AV40+AV55+AV71+AV87+AV102+BB117+AY134+AY150+BB150+AG118</f>
        <v>30184816.9067072</v>
      </c>
      <c r="J16" s="7" t="s">
        <v>35</v>
      </c>
      <c r="K16" s="7">
        <f>I16/(10000*1000)</f>
        <v>3.01848169067072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22805442.5614346</v>
      </c>
      <c r="J17" s="7" t="s">
        <v>35</v>
      </c>
      <c r="K17" s="7">
        <f>I17/(10000*1000)</f>
        <v>2.28054425614346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-4.09</v>
      </c>
      <c r="E29" s="9"/>
      <c r="F29" s="9"/>
      <c r="G29" s="6">
        <v>1</v>
      </c>
      <c r="H29" s="11">
        <f t="shared" ref="H29:H40" si="0">E30</f>
        <v>-4.09</v>
      </c>
      <c r="I29" s="11">
        <f t="shared" ref="I29:I40" si="1">H29+273.15</f>
        <v>269.06</v>
      </c>
      <c r="J29" s="11">
        <f t="shared" ref="J29:J40" si="2">EXP(($C$18*(I29-$C$16))/($C$19*I29*$C$16))</f>
        <v>0.0101362976279994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0.0100694825328015</v>
      </c>
      <c r="Q29" s="17">
        <f t="shared" ref="Q29:Q40" si="6">P29*$B$31</f>
        <v>0.0013090327292642</v>
      </c>
      <c r="R29" s="11">
        <f t="shared" ref="R29:R40" si="7">L29*$B$31</f>
        <v>0.129143083333333</v>
      </c>
      <c r="S29" s="18">
        <f t="shared" ref="S29:S40" si="8">Q29/R29</f>
        <v>0.0101362976279994</v>
      </c>
      <c r="T29" s="3">
        <v>0.01</v>
      </c>
      <c r="U29" s="19">
        <f t="shared" ref="U29:U40" si="9">S29*T29</f>
        <v>0.000101362976279994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0.02200136297628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2.74166666666667</v>
      </c>
      <c r="AU29" s="1">
        <f t="shared" ref="AU29:AU40" si="17">AT29*10000*AS29*0.67*AR29*AQ29</f>
        <v>5219.27513967389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-7.25815741922581</v>
      </c>
      <c r="E30" s="13">
        <f t="shared" ref="E30:E41" si="18">D29</f>
        <v>-4.09</v>
      </c>
      <c r="F30" s="9" t="s">
        <v>107</v>
      </c>
      <c r="G30" s="6">
        <v>2</v>
      </c>
      <c r="H30" s="11">
        <f t="shared" si="0"/>
        <v>-7.25815741922581</v>
      </c>
      <c r="I30" s="11">
        <f t="shared" si="1"/>
        <v>265.891842580774</v>
      </c>
      <c r="J30" s="11">
        <f t="shared" si="2"/>
        <v>0.00658591395059549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1.97674718413386</v>
      </c>
      <c r="P30" s="11">
        <f t="shared" si="5"/>
        <v>0.0130186868567876</v>
      </c>
      <c r="Q30" s="17">
        <f t="shared" si="6"/>
        <v>0.00169242929138238</v>
      </c>
      <c r="R30" s="11">
        <f t="shared" si="7"/>
        <v>0.129143083333333</v>
      </c>
      <c r="S30" s="18">
        <f t="shared" si="8"/>
        <v>0.0131050711172354</v>
      </c>
      <c r="T30" s="3">
        <v>0.01</v>
      </c>
      <c r="U30" s="19">
        <f t="shared" si="9"/>
        <v>0.000131050711172354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0.0220310507111724</v>
      </c>
      <c r="AR30" s="27">
        <f t="shared" si="15"/>
        <v>99.3408333333333</v>
      </c>
      <c r="AS30" s="1">
        <f t="shared" si="16"/>
        <v>0.13</v>
      </c>
      <c r="AT30" s="2">
        <f>$E$4/12</f>
        <v>2.74166666666667</v>
      </c>
      <c r="AU30" s="1">
        <f t="shared" si="17"/>
        <v>5226.31781502287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-3.10591688164286</v>
      </c>
      <c r="E31" s="13">
        <f t="shared" si="18"/>
        <v>-7.25815741922581</v>
      </c>
      <c r="F31" s="9" t="s">
        <v>107</v>
      </c>
      <c r="G31" s="6">
        <v>3</v>
      </c>
      <c r="H31" s="11">
        <f t="shared" si="0"/>
        <v>-3.10591688164286</v>
      </c>
      <c r="I31" s="11">
        <f t="shared" si="1"/>
        <v>270.044083118357</v>
      </c>
      <c r="J31" s="11">
        <f t="shared" si="2"/>
        <v>0.0115651722726548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2.95713683061041</v>
      </c>
      <c r="P31" s="11">
        <f t="shared" si="5"/>
        <v>0.0341997968798217</v>
      </c>
      <c r="Q31" s="17">
        <f t="shared" si="6"/>
        <v>0.00444597359437683</v>
      </c>
      <c r="R31" s="11">
        <f t="shared" si="7"/>
        <v>0.129143083333333</v>
      </c>
      <c r="S31" s="18">
        <f t="shared" si="8"/>
        <v>0.0344267263845735</v>
      </c>
      <c r="T31" s="3">
        <v>0.01</v>
      </c>
      <c r="U31" s="19">
        <f t="shared" si="9"/>
        <v>0.000344267263845735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0.0222442672638457</v>
      </c>
      <c r="AR31" s="27">
        <f t="shared" si="15"/>
        <v>99.3408333333333</v>
      </c>
      <c r="AS31" s="1">
        <f t="shared" si="16"/>
        <v>0.13</v>
      </c>
      <c r="AT31" s="2">
        <f>$E$4/12</f>
        <v>2.74166666666667</v>
      </c>
      <c r="AU31" s="1">
        <f t="shared" si="17"/>
        <v>5276.89812924862</v>
      </c>
    </row>
    <row r="32" s="1" customFormat="1" spans="1:47">
      <c r="A32" s="6"/>
      <c r="B32" s="6"/>
      <c r="C32" s="9">
        <v>3</v>
      </c>
      <c r="D32" s="12">
        <v>7.66344356216129</v>
      </c>
      <c r="E32" s="13">
        <f t="shared" si="18"/>
        <v>-3.10591688164286</v>
      </c>
      <c r="F32" s="9" t="s">
        <v>107</v>
      </c>
      <c r="G32" s="6">
        <v>4</v>
      </c>
      <c r="H32" s="11">
        <f t="shared" si="0"/>
        <v>7.66344356216129</v>
      </c>
      <c r="I32" s="11">
        <f t="shared" si="1"/>
        <v>280.813443562161</v>
      </c>
      <c r="J32" s="11">
        <f t="shared" si="2"/>
        <v>0.0460984015811625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3.91634536706392</v>
      </c>
      <c r="P32" s="11">
        <f t="shared" si="5"/>
        <v>0.180537261461438</v>
      </c>
      <c r="Q32" s="17">
        <f t="shared" si="6"/>
        <v>0.0234698439899869</v>
      </c>
      <c r="R32" s="11">
        <f t="shared" si="7"/>
        <v>0.129143083333333</v>
      </c>
      <c r="S32" s="18">
        <f t="shared" si="8"/>
        <v>0.181735199316936</v>
      </c>
      <c r="T32" s="3">
        <v>0.01</v>
      </c>
      <c r="U32" s="19">
        <f t="shared" si="9"/>
        <v>0.00181735199316936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0.0237173519931694</v>
      </c>
      <c r="AR32" s="27">
        <f t="shared" si="15"/>
        <v>99.3408333333333</v>
      </c>
      <c r="AS32" s="1">
        <f t="shared" si="16"/>
        <v>0.13</v>
      </c>
      <c r="AT32" s="2">
        <f t="shared" ref="AT32:AT40" si="20">$E$4/12</f>
        <v>2.74166666666667</v>
      </c>
      <c r="AU32" s="1">
        <f t="shared" si="17"/>
        <v>5626.35077519065</v>
      </c>
    </row>
    <row r="33" s="1" customFormat="1" spans="1:47">
      <c r="A33" s="6"/>
      <c r="B33" s="6"/>
      <c r="C33" s="9">
        <v>4</v>
      </c>
      <c r="D33" s="12">
        <v>12.473827614</v>
      </c>
      <c r="E33" s="13">
        <f t="shared" si="18"/>
        <v>7.66344356216129</v>
      </c>
      <c r="F33" s="9" t="s">
        <v>107</v>
      </c>
      <c r="G33" s="6">
        <v>5</v>
      </c>
      <c r="H33" s="11">
        <f t="shared" si="0"/>
        <v>12.473827614</v>
      </c>
      <c r="I33" s="11">
        <f t="shared" si="1"/>
        <v>285.623827614</v>
      </c>
      <c r="J33" s="11">
        <f t="shared" si="2"/>
        <v>0.0826602134792779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3.54901770032236</v>
      </c>
      <c r="O33" s="11">
        <f t="shared" si="19"/>
        <v>1.18019873861346</v>
      </c>
      <c r="P33" s="11">
        <f t="shared" si="5"/>
        <v>0.0975554796817629</v>
      </c>
      <c r="Q33" s="17">
        <f t="shared" si="6"/>
        <v>0.0126822123586292</v>
      </c>
      <c r="R33" s="11">
        <f t="shared" si="7"/>
        <v>0.129143083333333</v>
      </c>
      <c r="S33" s="18">
        <f t="shared" si="8"/>
        <v>0.0982027998038032</v>
      </c>
      <c r="T33" s="3">
        <v>0.01</v>
      </c>
      <c r="U33" s="19">
        <f t="shared" si="9"/>
        <v>0.000982027998038032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0.030432027998038</v>
      </c>
      <c r="AR33" s="27">
        <f t="shared" si="15"/>
        <v>99.3408333333333</v>
      </c>
      <c r="AS33" s="1">
        <f t="shared" si="16"/>
        <v>0.13</v>
      </c>
      <c r="AT33" s="2">
        <f t="shared" si="20"/>
        <v>2.74166666666667</v>
      </c>
      <c r="AU33" s="1">
        <f t="shared" si="17"/>
        <v>7219.24034212154</v>
      </c>
    </row>
    <row r="34" s="1" customFormat="1" spans="1:47">
      <c r="A34" s="6"/>
      <c r="B34" s="6"/>
      <c r="C34" s="9">
        <v>5</v>
      </c>
      <c r="D34" s="12">
        <v>17.5108622041936</v>
      </c>
      <c r="E34" s="13">
        <f t="shared" si="18"/>
        <v>12.473827614</v>
      </c>
      <c r="F34" s="9" t="s">
        <v>109</v>
      </c>
      <c r="G34" s="6">
        <v>6</v>
      </c>
      <c r="H34" s="11">
        <f t="shared" si="0"/>
        <v>17.5108622041936</v>
      </c>
      <c r="I34" s="11">
        <f t="shared" si="1"/>
        <v>290.660862204194</v>
      </c>
      <c r="J34" s="11">
        <f t="shared" si="2"/>
        <v>0.14923116095382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2.07605159226503</v>
      </c>
      <c r="P34" s="11">
        <f t="shared" si="5"/>
        <v>0.309811589313737</v>
      </c>
      <c r="Q34" s="17">
        <f t="shared" si="6"/>
        <v>0.0402755066107858</v>
      </c>
      <c r="R34" s="11">
        <f t="shared" si="7"/>
        <v>0.129143083333333</v>
      </c>
      <c r="S34" s="18">
        <f t="shared" si="8"/>
        <v>0.311867314696445</v>
      </c>
      <c r="T34" s="3">
        <v>0.01</v>
      </c>
      <c r="U34" s="19">
        <f t="shared" si="9"/>
        <v>0.00311867314696445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0.0325686731469644</v>
      </c>
      <c r="AR34" s="27">
        <f t="shared" si="15"/>
        <v>99.3408333333333</v>
      </c>
      <c r="AS34" s="1">
        <f t="shared" si="16"/>
        <v>0.13</v>
      </c>
      <c r="AT34" s="2">
        <f t="shared" si="20"/>
        <v>2.74166666666667</v>
      </c>
      <c r="AU34" s="1">
        <f t="shared" si="17"/>
        <v>7726.10616312178</v>
      </c>
    </row>
    <row r="35" s="1" customFormat="1" spans="1:47">
      <c r="A35" s="6"/>
      <c r="B35" s="6"/>
      <c r="C35" s="9">
        <v>6</v>
      </c>
      <c r="D35" s="12">
        <v>21.62758379</v>
      </c>
      <c r="E35" s="13">
        <f t="shared" si="18"/>
        <v>17.5108622041936</v>
      </c>
      <c r="F35" s="9" t="s">
        <v>107</v>
      </c>
      <c r="G35" s="6">
        <v>7</v>
      </c>
      <c r="H35" s="11">
        <f t="shared" si="0"/>
        <v>21.62758379</v>
      </c>
      <c r="I35" s="11">
        <f t="shared" si="1"/>
        <v>294.77758379</v>
      </c>
      <c r="J35" s="11">
        <f t="shared" si="2"/>
        <v>0.238250957199709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2.75964833628462</v>
      </c>
      <c r="P35" s="11">
        <f t="shared" si="5"/>
        <v>0.657488857654397</v>
      </c>
      <c r="Q35" s="17">
        <f t="shared" si="6"/>
        <v>0.0854735514950716</v>
      </c>
      <c r="R35" s="11">
        <f t="shared" si="7"/>
        <v>0.129143083333333</v>
      </c>
      <c r="S35" s="18">
        <f t="shared" si="8"/>
        <v>0.661851562537458</v>
      </c>
      <c r="T35" s="3">
        <v>0.01</v>
      </c>
      <c r="U35" s="19">
        <f t="shared" si="9"/>
        <v>0.00661851562537458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0.0360685156253746</v>
      </c>
      <c r="AR35" s="27">
        <f t="shared" si="15"/>
        <v>99.3408333333333</v>
      </c>
      <c r="AS35" s="1">
        <f t="shared" si="16"/>
        <v>0.13</v>
      </c>
      <c r="AT35" s="2">
        <f t="shared" si="20"/>
        <v>2.74166666666667</v>
      </c>
      <c r="AU35" s="1">
        <f t="shared" si="17"/>
        <v>8556.35658260871</v>
      </c>
    </row>
    <row r="36" s="1" customFormat="1" spans="1:47">
      <c r="A36" s="6"/>
      <c r="B36" s="6"/>
      <c r="C36" s="9">
        <v>7</v>
      </c>
      <c r="D36" s="12">
        <v>23.2127893870968</v>
      </c>
      <c r="E36" s="13">
        <f t="shared" si="18"/>
        <v>21.62758379</v>
      </c>
      <c r="F36" s="9" t="s">
        <v>107</v>
      </c>
      <c r="G36" s="6">
        <v>8</v>
      </c>
      <c r="H36" s="11">
        <f t="shared" si="0"/>
        <v>23.2127893870968</v>
      </c>
      <c r="I36" s="11">
        <f t="shared" si="1"/>
        <v>296.362789387097</v>
      </c>
      <c r="J36" s="11">
        <f t="shared" si="2"/>
        <v>0.284292281409348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3.09556781196356</v>
      </c>
      <c r="P36" s="11">
        <f t="shared" si="5"/>
        <v>0.880046035520463</v>
      </c>
      <c r="Q36" s="17">
        <f t="shared" si="6"/>
        <v>0.11440598461766</v>
      </c>
      <c r="R36" s="11">
        <f t="shared" si="7"/>
        <v>0.129143083333333</v>
      </c>
      <c r="S36" s="18">
        <f t="shared" si="8"/>
        <v>0.885885497424321</v>
      </c>
      <c r="T36" s="3">
        <v>0.01</v>
      </c>
      <c r="U36" s="19">
        <f t="shared" si="9"/>
        <v>0.00885885497424321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0.0383088549742432</v>
      </c>
      <c r="AR36" s="27">
        <f t="shared" si="15"/>
        <v>99.3408333333333</v>
      </c>
      <c r="AS36" s="1">
        <f t="shared" si="16"/>
        <v>0.13</v>
      </c>
      <c r="AT36" s="2">
        <f t="shared" si="20"/>
        <v>2.74166666666667</v>
      </c>
      <c r="AU36" s="1">
        <f t="shared" si="17"/>
        <v>9087.82126870973</v>
      </c>
    </row>
    <row r="37" s="1" customFormat="1" spans="1:47">
      <c r="A37" s="6"/>
      <c r="B37" s="6"/>
      <c r="C37" s="9">
        <v>8</v>
      </c>
      <c r="D37" s="12">
        <v>22.7996500880645</v>
      </c>
      <c r="E37" s="13">
        <f t="shared" si="18"/>
        <v>23.2127893870968</v>
      </c>
      <c r="F37" s="9" t="s">
        <v>107</v>
      </c>
      <c r="G37" s="6">
        <v>9</v>
      </c>
      <c r="H37" s="11">
        <f t="shared" si="0"/>
        <v>22.7996500880645</v>
      </c>
      <c r="I37" s="11">
        <f t="shared" si="1"/>
        <v>295.949650088064</v>
      </c>
      <c r="J37" s="11">
        <f t="shared" si="2"/>
        <v>0.271548019566553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3.20893010977643</v>
      </c>
      <c r="P37" s="11">
        <f t="shared" si="5"/>
        <v>0.871378616237272</v>
      </c>
      <c r="Q37" s="17">
        <f t="shared" si="6"/>
        <v>0.113279220110845</v>
      </c>
      <c r="R37" s="11">
        <f t="shared" si="7"/>
        <v>0.129143083333333</v>
      </c>
      <c r="S37" s="18">
        <f t="shared" si="8"/>
        <v>0.877160566303491</v>
      </c>
      <c r="T37" s="3">
        <v>0.01</v>
      </c>
      <c r="U37" s="19">
        <f t="shared" si="9"/>
        <v>0.00877160566303491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0.0306716056630349</v>
      </c>
      <c r="AR37" s="27">
        <f t="shared" si="15"/>
        <v>99.3408333333333</v>
      </c>
      <c r="AS37" s="1">
        <f t="shared" si="16"/>
        <v>0.13</v>
      </c>
      <c r="AT37" s="2">
        <f t="shared" si="20"/>
        <v>2.74166666666667</v>
      </c>
      <c r="AU37" s="1">
        <f t="shared" si="17"/>
        <v>7276.07417338406</v>
      </c>
    </row>
    <row r="38" s="1" customFormat="1" spans="1:47">
      <c r="A38" s="6"/>
      <c r="B38" s="6"/>
      <c r="C38" s="9">
        <v>9</v>
      </c>
      <c r="D38" s="12">
        <v>14.7571336996667</v>
      </c>
      <c r="E38" s="13">
        <f t="shared" si="18"/>
        <v>22.7996500880645</v>
      </c>
      <c r="F38" s="9" t="s">
        <v>107</v>
      </c>
      <c r="G38" s="6">
        <v>10</v>
      </c>
      <c r="H38" s="11">
        <f t="shared" si="0"/>
        <v>14.7571336996667</v>
      </c>
      <c r="I38" s="11">
        <f t="shared" si="1"/>
        <v>287.907133699667</v>
      </c>
      <c r="J38" s="11">
        <f t="shared" si="2"/>
        <v>0.108320295826017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3.33095982687249</v>
      </c>
      <c r="P38" s="11">
        <f t="shared" si="5"/>
        <v>0.360810553831406</v>
      </c>
      <c r="Q38" s="17">
        <f t="shared" si="6"/>
        <v>0.0469053719980828</v>
      </c>
      <c r="R38" s="11">
        <f t="shared" si="7"/>
        <v>0.129143083333333</v>
      </c>
      <c r="S38" s="18">
        <f t="shared" si="8"/>
        <v>0.363204678000561</v>
      </c>
      <c r="T38" s="3">
        <v>0.01</v>
      </c>
      <c r="U38" s="19">
        <f t="shared" si="9"/>
        <v>0.00363204678000561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0.0255320467800056</v>
      </c>
      <c r="AR38" s="27">
        <f t="shared" si="15"/>
        <v>99.3408333333333</v>
      </c>
      <c r="AS38" s="1">
        <f t="shared" si="16"/>
        <v>0.13</v>
      </c>
      <c r="AT38" s="2">
        <f t="shared" si="20"/>
        <v>2.74166666666667</v>
      </c>
      <c r="AU38" s="1">
        <f t="shared" si="17"/>
        <v>6056.8418950927</v>
      </c>
    </row>
    <row r="39" s="1" customFormat="1" spans="1:47">
      <c r="A39" s="6"/>
      <c r="B39" s="6"/>
      <c r="C39" s="9">
        <v>10</v>
      </c>
      <c r="D39" s="12">
        <v>8.5887607473871</v>
      </c>
      <c r="E39" s="13">
        <f t="shared" si="18"/>
        <v>14.7571336996667</v>
      </c>
      <c r="F39" s="9" t="s">
        <v>107</v>
      </c>
      <c r="G39" s="6">
        <v>11</v>
      </c>
      <c r="H39" s="11">
        <f t="shared" si="0"/>
        <v>8.5887607473871</v>
      </c>
      <c r="I39" s="11">
        <f t="shared" si="1"/>
        <v>281.738760747387</v>
      </c>
      <c r="J39" s="11">
        <f t="shared" si="2"/>
        <v>0.0516586067832613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2.82164180938903</v>
      </c>
      <c r="O39" s="11">
        <f t="shared" si="19"/>
        <v>1.14191579698539</v>
      </c>
      <c r="P39" s="11">
        <f t="shared" si="5"/>
        <v>0.0589897791360626</v>
      </c>
      <c r="Q39" s="17">
        <f t="shared" si="6"/>
        <v>0.00766867128768813</v>
      </c>
      <c r="R39" s="11">
        <f t="shared" si="7"/>
        <v>0.129143083333333</v>
      </c>
      <c r="S39" s="18">
        <f t="shared" si="8"/>
        <v>0.0593812002141409</v>
      </c>
      <c r="T39" s="3">
        <v>0.01</v>
      </c>
      <c r="U39" s="19">
        <f t="shared" si="9"/>
        <v>0.000593812002141409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0.0224938120021414</v>
      </c>
      <c r="AR39" s="27">
        <f t="shared" si="15"/>
        <v>99.3408333333333</v>
      </c>
      <c r="AS39" s="1">
        <f t="shared" si="16"/>
        <v>0.13</v>
      </c>
      <c r="AT39" s="2">
        <f t="shared" si="20"/>
        <v>2.74166666666667</v>
      </c>
      <c r="AU39" s="1">
        <f t="shared" si="17"/>
        <v>5336.09640029334</v>
      </c>
    </row>
    <row r="40" s="1" customFormat="1" spans="1:48">
      <c r="A40" s="6"/>
      <c r="B40" s="6"/>
      <c r="C40" s="9">
        <v>11</v>
      </c>
      <c r="D40" s="12">
        <v>2.3060291473</v>
      </c>
      <c r="E40" s="13">
        <f t="shared" si="18"/>
        <v>8.5887607473871</v>
      </c>
      <c r="F40" s="9" t="s">
        <v>109</v>
      </c>
      <c r="G40" s="6">
        <v>12</v>
      </c>
      <c r="H40" s="11">
        <f t="shared" si="0"/>
        <v>2.3060291473</v>
      </c>
      <c r="I40" s="11">
        <f t="shared" si="1"/>
        <v>275.4560291473</v>
      </c>
      <c r="J40" s="11">
        <f t="shared" si="2"/>
        <v>0.0234859943906826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2.07633435118266</v>
      </c>
      <c r="P40" s="11">
        <f t="shared" si="5"/>
        <v>0.0487647769250575</v>
      </c>
      <c r="Q40" s="17">
        <f t="shared" si="6"/>
        <v>0.00633942100025747</v>
      </c>
      <c r="R40" s="11">
        <f t="shared" si="7"/>
        <v>0.129143083333333</v>
      </c>
      <c r="S40" s="18">
        <f t="shared" si="8"/>
        <v>0.0490883509718806</v>
      </c>
      <c r="T40" s="3">
        <v>0.01</v>
      </c>
      <c r="U40" s="19">
        <f t="shared" si="9"/>
        <v>0.000490883509718806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0.0223908835097188</v>
      </c>
      <c r="AR40" s="27">
        <f t="shared" si="15"/>
        <v>99.3408333333333</v>
      </c>
      <c r="AS40" s="1">
        <f t="shared" si="16"/>
        <v>0.13</v>
      </c>
      <c r="AT40" s="2">
        <f t="shared" si="20"/>
        <v>2.74166666666667</v>
      </c>
      <c r="AU40" s="1">
        <f t="shared" si="17"/>
        <v>5311.67918022181</v>
      </c>
      <c r="AV40" s="1">
        <f>SUM(AU29:AU40)</f>
        <v>77919.0578646897</v>
      </c>
    </row>
    <row r="41" s="1" customFormat="1" spans="1:46">
      <c r="A41" s="6"/>
      <c r="B41" s="6"/>
      <c r="C41" s="9">
        <v>12</v>
      </c>
      <c r="D41" s="12">
        <v>-6.25838608554839</v>
      </c>
      <c r="E41" s="13">
        <f t="shared" si="18"/>
        <v>2.3060291473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-4.09</v>
      </c>
      <c r="E44" s="9"/>
      <c r="F44" s="9"/>
      <c r="G44" s="6">
        <v>1</v>
      </c>
      <c r="H44" s="11">
        <f t="shared" ref="H44:H55" si="21">E45</f>
        <v>-4.09</v>
      </c>
      <c r="I44" s="11">
        <f t="shared" ref="I44:I55" si="22">H44+273.15</f>
        <v>269.06</v>
      </c>
      <c r="J44" s="11">
        <f t="shared" ref="J44:J55" si="23">EXP(($C$18*(I44-$C$16))/($C$19*I44*$C$16))</f>
        <v>0.0101362976279994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0.00985613036156151</v>
      </c>
      <c r="Q44" s="17">
        <f t="shared" ref="Q44:Q55" si="27">P44*$B$46</f>
        <v>0.001281296947003</v>
      </c>
      <c r="R44" s="11">
        <f t="shared" ref="R44:R55" si="28">L44*$B$46</f>
        <v>0.1264068</v>
      </c>
      <c r="S44" s="18">
        <f t="shared" ref="S44:S55" si="29">Q44/R44</f>
        <v>0.0101362976279994</v>
      </c>
      <c r="T44" s="3">
        <v>0.01</v>
      </c>
      <c r="U44" s="19">
        <f t="shared" ref="U44:U55" si="30">S44*T44</f>
        <v>0.000101362976279994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0.01920136297628</v>
      </c>
      <c r="AR44" s="27">
        <f t="shared" ref="AR44:AR55" si="36">$B$44/12</f>
        <v>97.236</v>
      </c>
      <c r="AS44" s="1">
        <f t="shared" ref="AS44:AS55" si="37">$B$46</f>
        <v>0.13</v>
      </c>
      <c r="AT44" s="2">
        <f>$E$3/12</f>
        <v>7.48333333333333</v>
      </c>
      <c r="AU44" s="1">
        <f t="shared" ref="AU44:AU55" si="38">AT44*10000*AS44*0.67*AR44*AQ44</f>
        <v>12169.4902767678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-7.25815741922581</v>
      </c>
      <c r="E45" s="13">
        <f t="shared" ref="E45:E56" si="39">D44</f>
        <v>-4.09</v>
      </c>
      <c r="F45" s="9" t="s">
        <v>107</v>
      </c>
      <c r="G45" s="6">
        <v>2</v>
      </c>
      <c r="H45" s="11">
        <f t="shared" si="21"/>
        <v>-7.25815741922581</v>
      </c>
      <c r="I45" s="11">
        <f t="shared" si="22"/>
        <v>265.891842580774</v>
      </c>
      <c r="J45" s="11">
        <f t="shared" si="23"/>
        <v>0.00658591395059549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1.93486386963844</v>
      </c>
      <c r="P45" s="11">
        <f t="shared" si="26"/>
        <v>0.012742846951555</v>
      </c>
      <c r="Q45" s="17">
        <f t="shared" si="27"/>
        <v>0.00165657010370215</v>
      </c>
      <c r="R45" s="11">
        <f t="shared" si="28"/>
        <v>0.1264068</v>
      </c>
      <c r="S45" s="18">
        <f t="shared" si="29"/>
        <v>0.0131050711172354</v>
      </c>
      <c r="T45" s="3">
        <v>0.01</v>
      </c>
      <c r="U45" s="19">
        <f t="shared" si="30"/>
        <v>0.000131050711172354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0.0192310507111724</v>
      </c>
      <c r="AR45" s="27">
        <f t="shared" si="36"/>
        <v>97.236</v>
      </c>
      <c r="AS45" s="1">
        <f t="shared" si="37"/>
        <v>0.13</v>
      </c>
      <c r="AT45" s="2">
        <f t="shared" ref="AT45:AT55" si="41">$E$3/12</f>
        <v>7.48333333333333</v>
      </c>
      <c r="AU45" s="1">
        <f t="shared" si="38"/>
        <v>12188.3058473895</v>
      </c>
    </row>
    <row r="46" s="1" customFormat="1" spans="1:47">
      <c r="A46" s="6" t="s">
        <v>70</v>
      </c>
      <c r="B46" s="6">
        <v>0.13</v>
      </c>
      <c r="C46" s="9">
        <v>2</v>
      </c>
      <c r="D46" s="12">
        <v>-3.10591688164286</v>
      </c>
      <c r="E46" s="13">
        <f t="shared" si="39"/>
        <v>-7.25815741922581</v>
      </c>
      <c r="F46" s="9" t="s">
        <v>107</v>
      </c>
      <c r="G46" s="6">
        <v>3</v>
      </c>
      <c r="H46" s="11">
        <f t="shared" si="21"/>
        <v>-3.10591688164286</v>
      </c>
      <c r="I46" s="11">
        <f t="shared" si="22"/>
        <v>270.044083118357</v>
      </c>
      <c r="J46" s="11">
        <f t="shared" si="23"/>
        <v>0.0115651722726548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2.89448102268688</v>
      </c>
      <c r="P46" s="11">
        <f t="shared" si="26"/>
        <v>0.0334751716673038</v>
      </c>
      <c r="Q46" s="17">
        <f t="shared" si="27"/>
        <v>0.00435177231674949</v>
      </c>
      <c r="R46" s="11">
        <f t="shared" si="28"/>
        <v>0.1264068</v>
      </c>
      <c r="S46" s="18">
        <f t="shared" si="29"/>
        <v>0.0344267263845734</v>
      </c>
      <c r="T46" s="3">
        <v>0.01</v>
      </c>
      <c r="U46" s="19">
        <f t="shared" si="30"/>
        <v>0.000344267263845734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0.0194442672638457</v>
      </c>
      <c r="AR46" s="27">
        <f t="shared" si="36"/>
        <v>97.236</v>
      </c>
      <c r="AS46" s="1">
        <f t="shared" si="37"/>
        <v>0.13</v>
      </c>
      <c r="AT46" s="2">
        <f t="shared" si="41"/>
        <v>7.48333333333333</v>
      </c>
      <c r="AU46" s="1">
        <f t="shared" si="38"/>
        <v>12323.438794348</v>
      </c>
    </row>
    <row r="47" s="1" customFormat="1" spans="1:47">
      <c r="A47" s="6"/>
      <c r="B47" s="6"/>
      <c r="C47" s="9">
        <v>3</v>
      </c>
      <c r="D47" s="12">
        <v>7.66344356216129</v>
      </c>
      <c r="E47" s="13">
        <f t="shared" si="39"/>
        <v>-3.10591688164286</v>
      </c>
      <c r="F47" s="9" t="s">
        <v>107</v>
      </c>
      <c r="G47" s="6">
        <v>4</v>
      </c>
      <c r="H47" s="11">
        <f t="shared" si="21"/>
        <v>7.66344356216129</v>
      </c>
      <c r="I47" s="11">
        <f t="shared" si="22"/>
        <v>280.813443562161</v>
      </c>
      <c r="J47" s="11">
        <f t="shared" si="23"/>
        <v>0.0460984015811625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3.83336585101958</v>
      </c>
      <c r="P47" s="11">
        <f t="shared" si="26"/>
        <v>0.176712038407815</v>
      </c>
      <c r="Q47" s="17">
        <f t="shared" si="27"/>
        <v>0.022972564993016</v>
      </c>
      <c r="R47" s="11">
        <f t="shared" si="28"/>
        <v>0.1264068</v>
      </c>
      <c r="S47" s="18">
        <f t="shared" si="29"/>
        <v>0.181735199316936</v>
      </c>
      <c r="T47" s="3">
        <v>0.01</v>
      </c>
      <c r="U47" s="19">
        <f t="shared" si="30"/>
        <v>0.00181735199316936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0.0209173519931694</v>
      </c>
      <c r="AR47" s="27">
        <f t="shared" si="36"/>
        <v>97.236</v>
      </c>
      <c r="AS47" s="1">
        <f t="shared" si="37"/>
        <v>0.13</v>
      </c>
      <c r="AT47" s="2">
        <f t="shared" si="41"/>
        <v>7.48333333333333</v>
      </c>
      <c r="AU47" s="1">
        <f t="shared" si="38"/>
        <v>13257.0543044815</v>
      </c>
    </row>
    <row r="48" s="1" customFormat="1" spans="1:47">
      <c r="A48" s="6"/>
      <c r="B48" s="6"/>
      <c r="C48" s="9">
        <v>4</v>
      </c>
      <c r="D48" s="12">
        <v>12.473827614</v>
      </c>
      <c r="E48" s="13">
        <f t="shared" si="39"/>
        <v>7.66344356216129</v>
      </c>
      <c r="F48" s="9" t="s">
        <v>107</v>
      </c>
      <c r="G48" s="6">
        <v>5</v>
      </c>
      <c r="H48" s="11">
        <f t="shared" si="21"/>
        <v>12.473827614</v>
      </c>
      <c r="I48" s="11">
        <f t="shared" si="22"/>
        <v>285.623827614</v>
      </c>
      <c r="J48" s="11">
        <f t="shared" si="23"/>
        <v>0.0826602134792779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3.47382112198118</v>
      </c>
      <c r="O48" s="11">
        <f t="shared" si="40"/>
        <v>1.15519269063059</v>
      </c>
      <c r="P48" s="11">
        <f t="shared" si="26"/>
        <v>0.0954884744172258</v>
      </c>
      <c r="Q48" s="17">
        <f t="shared" si="27"/>
        <v>0.0124135016742394</v>
      </c>
      <c r="R48" s="11">
        <f t="shared" si="28"/>
        <v>0.1264068</v>
      </c>
      <c r="S48" s="18">
        <f t="shared" si="29"/>
        <v>0.0982027998038029</v>
      </c>
      <c r="T48" s="3">
        <v>0.01</v>
      </c>
      <c r="U48" s="19">
        <f t="shared" si="30"/>
        <v>0.000982027998038029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0.029032027998038</v>
      </c>
      <c r="AR48" s="27">
        <f t="shared" si="36"/>
        <v>97.236</v>
      </c>
      <c r="AS48" s="1">
        <f t="shared" si="37"/>
        <v>0.13</v>
      </c>
      <c r="AT48" s="2">
        <f t="shared" si="41"/>
        <v>7.48333333333333</v>
      </c>
      <c r="AU48" s="1">
        <f t="shared" si="38"/>
        <v>18399.9949833469</v>
      </c>
    </row>
    <row r="49" s="1" customFormat="1" spans="1:47">
      <c r="A49" s="6"/>
      <c r="B49" s="6"/>
      <c r="C49" s="9">
        <v>5</v>
      </c>
      <c r="D49" s="12">
        <v>17.5108622041936</v>
      </c>
      <c r="E49" s="13">
        <f t="shared" si="39"/>
        <v>12.473827614</v>
      </c>
      <c r="F49" s="9" t="s">
        <v>109</v>
      </c>
      <c r="G49" s="6">
        <v>6</v>
      </c>
      <c r="H49" s="11">
        <f t="shared" si="21"/>
        <v>17.5108622041936</v>
      </c>
      <c r="I49" s="11">
        <f t="shared" si="22"/>
        <v>290.660862204194</v>
      </c>
      <c r="J49" s="11">
        <f t="shared" si="23"/>
        <v>0.14923116095382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2.03206421621336</v>
      </c>
      <c r="P49" s="11">
        <f t="shared" si="26"/>
        <v>0.303247302118234</v>
      </c>
      <c r="Q49" s="17">
        <f t="shared" si="27"/>
        <v>0.0394221492753705</v>
      </c>
      <c r="R49" s="11">
        <f t="shared" si="28"/>
        <v>0.1264068</v>
      </c>
      <c r="S49" s="18">
        <f t="shared" si="29"/>
        <v>0.311867314696444</v>
      </c>
      <c r="T49" s="3">
        <v>0.01</v>
      </c>
      <c r="U49" s="19">
        <f t="shared" si="30"/>
        <v>0.00311867314696444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0.0311686731469644</v>
      </c>
      <c r="AR49" s="27">
        <f t="shared" si="36"/>
        <v>97.236</v>
      </c>
      <c r="AS49" s="1">
        <f t="shared" si="37"/>
        <v>0.13</v>
      </c>
      <c r="AT49" s="2">
        <f t="shared" si="41"/>
        <v>7.48333333333333</v>
      </c>
      <c r="AU49" s="1">
        <f t="shared" si="38"/>
        <v>19754.163559655</v>
      </c>
    </row>
    <row r="50" s="1" customFormat="1" spans="1:47">
      <c r="A50" s="6"/>
      <c r="B50" s="6"/>
      <c r="C50" s="9">
        <v>6</v>
      </c>
      <c r="D50" s="12">
        <v>21.62758379</v>
      </c>
      <c r="E50" s="13">
        <f t="shared" si="39"/>
        <v>17.5108622041936</v>
      </c>
      <c r="F50" s="9" t="s">
        <v>107</v>
      </c>
      <c r="G50" s="6">
        <v>7</v>
      </c>
      <c r="H50" s="11">
        <f t="shared" si="21"/>
        <v>21.62758379</v>
      </c>
      <c r="I50" s="11">
        <f t="shared" si="22"/>
        <v>294.77758379</v>
      </c>
      <c r="J50" s="11">
        <f t="shared" si="23"/>
        <v>0.238250957199709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2.70117691409513</v>
      </c>
      <c r="P50" s="11">
        <f t="shared" si="26"/>
        <v>0.643557985348921</v>
      </c>
      <c r="Q50" s="17">
        <f t="shared" si="27"/>
        <v>0.0836625380953597</v>
      </c>
      <c r="R50" s="11">
        <f t="shared" si="28"/>
        <v>0.1264068</v>
      </c>
      <c r="S50" s="18">
        <f t="shared" si="29"/>
        <v>0.661851562537456</v>
      </c>
      <c r="T50" s="3">
        <v>0.01</v>
      </c>
      <c r="U50" s="19">
        <f t="shared" si="30"/>
        <v>0.00661851562537456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0.0346685156253746</v>
      </c>
      <c r="AR50" s="27">
        <f t="shared" si="36"/>
        <v>97.236</v>
      </c>
      <c r="AS50" s="1">
        <f t="shared" si="37"/>
        <v>0.13</v>
      </c>
      <c r="AT50" s="2">
        <f t="shared" si="41"/>
        <v>7.48333333333333</v>
      </c>
      <c r="AU50" s="1">
        <f t="shared" si="38"/>
        <v>21972.3029211078</v>
      </c>
    </row>
    <row r="51" s="1" customFormat="1" spans="1:47">
      <c r="A51" s="6"/>
      <c r="B51" s="6"/>
      <c r="C51" s="9">
        <v>7</v>
      </c>
      <c r="D51" s="12">
        <v>23.2127893870968</v>
      </c>
      <c r="E51" s="13">
        <f t="shared" si="39"/>
        <v>21.62758379</v>
      </c>
      <c r="F51" s="9" t="s">
        <v>107</v>
      </c>
      <c r="G51" s="6">
        <v>8</v>
      </c>
      <c r="H51" s="11">
        <f t="shared" si="21"/>
        <v>23.2127893870968</v>
      </c>
      <c r="I51" s="11">
        <f t="shared" si="22"/>
        <v>296.362789387097</v>
      </c>
      <c r="J51" s="11">
        <f t="shared" si="23"/>
        <v>0.284292281409348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3.02997892874621</v>
      </c>
      <c r="P51" s="11">
        <f t="shared" si="26"/>
        <v>0.861399622275511</v>
      </c>
      <c r="Q51" s="17">
        <f t="shared" si="27"/>
        <v>0.111981950895816</v>
      </c>
      <c r="R51" s="11">
        <f t="shared" si="28"/>
        <v>0.1264068</v>
      </c>
      <c r="S51" s="18">
        <f t="shared" si="29"/>
        <v>0.885885497424319</v>
      </c>
      <c r="T51" s="3">
        <v>0.01</v>
      </c>
      <c r="U51" s="19">
        <f t="shared" si="30"/>
        <v>0.00885885497424319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0.0369088549742432</v>
      </c>
      <c r="AR51" s="27">
        <f t="shared" si="36"/>
        <v>97.236</v>
      </c>
      <c r="AS51" s="1">
        <f t="shared" si="37"/>
        <v>0.13</v>
      </c>
      <c r="AT51" s="2">
        <f t="shared" si="41"/>
        <v>7.48333333333333</v>
      </c>
      <c r="AU51" s="1">
        <f t="shared" si="38"/>
        <v>23392.1910799014</v>
      </c>
    </row>
    <row r="52" s="1" customFormat="1" spans="1:47">
      <c r="A52" s="6"/>
      <c r="B52" s="6"/>
      <c r="C52" s="9">
        <v>8</v>
      </c>
      <c r="D52" s="12">
        <v>22.7996500880645</v>
      </c>
      <c r="E52" s="13">
        <f t="shared" si="39"/>
        <v>23.2127893870968</v>
      </c>
      <c r="F52" s="9" t="s">
        <v>107</v>
      </c>
      <c r="G52" s="6">
        <v>9</v>
      </c>
      <c r="H52" s="11">
        <f t="shared" si="21"/>
        <v>22.7996500880645</v>
      </c>
      <c r="I52" s="11">
        <f t="shared" si="22"/>
        <v>295.949650088064</v>
      </c>
      <c r="J52" s="11">
        <f t="shared" si="23"/>
        <v>0.271548019566553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3.1409393064707</v>
      </c>
      <c r="P52" s="11">
        <f t="shared" si="26"/>
        <v>0.852915848250861</v>
      </c>
      <c r="Q52" s="17">
        <f t="shared" si="27"/>
        <v>0.110879060272612</v>
      </c>
      <c r="R52" s="11">
        <f t="shared" si="28"/>
        <v>0.1264068</v>
      </c>
      <c r="S52" s="18">
        <f t="shared" si="29"/>
        <v>0.877160566303489</v>
      </c>
      <c r="T52" s="3">
        <v>0.01</v>
      </c>
      <c r="U52" s="19">
        <f t="shared" si="30"/>
        <v>0.00877160566303489</v>
      </c>
      <c r="V52" s="18"/>
      <c r="W52" s="3"/>
      <c r="X52" s="19"/>
      <c r="Y52" s="20">
        <v>0.02</v>
      </c>
      <c r="Z52" s="3">
        <v>0.29</v>
      </c>
      <c r="AA52" s="21">
        <f t="shared" si="31"/>
        <v>0.0058</v>
      </c>
      <c r="AB52" s="3">
        <v>0.01</v>
      </c>
      <c r="AC52" s="3">
        <v>0.28</v>
      </c>
      <c r="AD52" s="21">
        <f t="shared" si="32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0.0278716056630349</v>
      </c>
      <c r="AR52" s="27">
        <f t="shared" si="36"/>
        <v>97.236</v>
      </c>
      <c r="AS52" s="1">
        <f t="shared" si="37"/>
        <v>0.13</v>
      </c>
      <c r="AT52" s="2">
        <f t="shared" si="41"/>
        <v>7.48333333333333</v>
      </c>
      <c r="AU52" s="1">
        <f t="shared" si="38"/>
        <v>17664.539466975</v>
      </c>
    </row>
    <row r="53" s="1" customFormat="1" spans="1:47">
      <c r="A53" s="6"/>
      <c r="B53" s="6"/>
      <c r="C53" s="9">
        <v>9</v>
      </c>
      <c r="D53" s="12">
        <v>14.7571336996667</v>
      </c>
      <c r="E53" s="13">
        <f t="shared" si="39"/>
        <v>22.7996500880645</v>
      </c>
      <c r="F53" s="9" t="s">
        <v>107</v>
      </c>
      <c r="G53" s="6">
        <v>10</v>
      </c>
      <c r="H53" s="11">
        <f t="shared" si="21"/>
        <v>14.7571336996667</v>
      </c>
      <c r="I53" s="11">
        <f t="shared" si="22"/>
        <v>287.907133699667</v>
      </c>
      <c r="J53" s="11">
        <f t="shared" si="23"/>
        <v>0.108320295826017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3.26038345821983</v>
      </c>
      <c r="P53" s="11">
        <f t="shared" si="26"/>
        <v>0.353165700700624</v>
      </c>
      <c r="Q53" s="17">
        <f t="shared" si="27"/>
        <v>0.0459115410910811</v>
      </c>
      <c r="R53" s="11">
        <f t="shared" si="28"/>
        <v>0.1264068</v>
      </c>
      <c r="S53" s="18">
        <f t="shared" si="29"/>
        <v>0.36320467800056</v>
      </c>
      <c r="T53" s="3">
        <v>0.01</v>
      </c>
      <c r="U53" s="19">
        <f t="shared" si="30"/>
        <v>0.0036320467800056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0.0227320467800056</v>
      </c>
      <c r="AR53" s="27">
        <f t="shared" si="36"/>
        <v>97.236</v>
      </c>
      <c r="AS53" s="1">
        <f t="shared" si="37"/>
        <v>0.13</v>
      </c>
      <c r="AT53" s="2">
        <f t="shared" si="41"/>
        <v>7.48333333333333</v>
      </c>
      <c r="AU53" s="1">
        <f t="shared" si="38"/>
        <v>14407.1763344117</v>
      </c>
    </row>
    <row r="54" s="1" customFormat="1" spans="1:47">
      <c r="A54" s="6"/>
      <c r="B54" s="6"/>
      <c r="C54" s="9">
        <v>10</v>
      </c>
      <c r="D54" s="12">
        <v>8.5887607473871</v>
      </c>
      <c r="E54" s="13">
        <f t="shared" si="39"/>
        <v>14.7571336996667</v>
      </c>
      <c r="F54" s="9" t="s">
        <v>107</v>
      </c>
      <c r="G54" s="6">
        <v>11</v>
      </c>
      <c r="H54" s="11">
        <f t="shared" si="21"/>
        <v>8.5887607473871</v>
      </c>
      <c r="I54" s="11">
        <f t="shared" si="22"/>
        <v>281.738760747387</v>
      </c>
      <c r="J54" s="11">
        <f t="shared" si="23"/>
        <v>0.0516586067832613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2.76185686964325</v>
      </c>
      <c r="O54" s="11">
        <f t="shared" si="40"/>
        <v>1.11772088787596</v>
      </c>
      <c r="P54" s="11">
        <f t="shared" si="26"/>
        <v>0.057739903840222</v>
      </c>
      <c r="Q54" s="17">
        <f t="shared" si="27"/>
        <v>0.00750618749922885</v>
      </c>
      <c r="R54" s="11">
        <f t="shared" si="28"/>
        <v>0.1264068</v>
      </c>
      <c r="S54" s="18">
        <f t="shared" si="29"/>
        <v>0.0593812002141408</v>
      </c>
      <c r="T54" s="3">
        <v>0.01</v>
      </c>
      <c r="U54" s="19">
        <f t="shared" si="30"/>
        <v>0.000593812002141408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0.0196938120021414</v>
      </c>
      <c r="AR54" s="27">
        <f t="shared" si="36"/>
        <v>97.236</v>
      </c>
      <c r="AS54" s="1">
        <f t="shared" si="37"/>
        <v>0.13</v>
      </c>
      <c r="AT54" s="2">
        <f t="shared" si="41"/>
        <v>7.48333333333333</v>
      </c>
      <c r="AU54" s="1">
        <f t="shared" si="38"/>
        <v>12481.5959142388</v>
      </c>
    </row>
    <row r="55" s="1" customFormat="1" spans="1:48">
      <c r="A55" s="6"/>
      <c r="B55" s="6"/>
      <c r="C55" s="9">
        <v>11</v>
      </c>
      <c r="D55" s="12">
        <v>2.3060291473</v>
      </c>
      <c r="E55" s="13">
        <f t="shared" si="39"/>
        <v>8.5887607473871</v>
      </c>
      <c r="F55" s="9" t="s">
        <v>109</v>
      </c>
      <c r="G55" s="6">
        <v>12</v>
      </c>
      <c r="H55" s="11">
        <f t="shared" si="21"/>
        <v>2.3060291473</v>
      </c>
      <c r="I55" s="11">
        <f t="shared" si="22"/>
        <v>275.4560291473</v>
      </c>
      <c r="J55" s="11">
        <f t="shared" si="23"/>
        <v>0.0234859943906826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2.03234098403574</v>
      </c>
      <c r="P55" s="11">
        <f t="shared" si="26"/>
        <v>0.0477315489510177</v>
      </c>
      <c r="Q55" s="17">
        <f t="shared" si="27"/>
        <v>0.0062051013636323</v>
      </c>
      <c r="R55" s="11">
        <f t="shared" si="28"/>
        <v>0.1264068</v>
      </c>
      <c r="S55" s="18">
        <f t="shared" si="29"/>
        <v>0.0490883509718805</v>
      </c>
      <c r="T55" s="3">
        <v>0.01</v>
      </c>
      <c r="U55" s="19">
        <f t="shared" si="30"/>
        <v>0.000490883509718805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0.0195908835097188</v>
      </c>
      <c r="AR55" s="27">
        <f t="shared" si="36"/>
        <v>97.236</v>
      </c>
      <c r="AS55" s="1">
        <f t="shared" si="37"/>
        <v>0.13</v>
      </c>
      <c r="AT55" s="2">
        <f t="shared" si="41"/>
        <v>7.48333333333333</v>
      </c>
      <c r="AU55" s="1">
        <f t="shared" si="38"/>
        <v>12416.3616238769</v>
      </c>
      <c r="AV55" s="1">
        <f>SUM(AU44:AU55)</f>
        <v>190426.6151065</v>
      </c>
    </row>
    <row r="56" s="1" customFormat="1" spans="1:46">
      <c r="A56" s="6"/>
      <c r="B56" s="6"/>
      <c r="C56" s="9">
        <v>12</v>
      </c>
      <c r="D56" s="12">
        <v>-6.25838608554839</v>
      </c>
      <c r="E56" s="13">
        <f t="shared" si="39"/>
        <v>2.3060291473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-4.09</v>
      </c>
      <c r="E60" s="9"/>
      <c r="F60" s="9"/>
      <c r="G60" s="6">
        <v>1</v>
      </c>
      <c r="H60" s="11">
        <f t="shared" ref="H60:H71" si="42">E61</f>
        <v>-4.09</v>
      </c>
      <c r="I60" s="11">
        <f t="shared" ref="I60:I71" si="43">H60+273.15</f>
        <v>269.06</v>
      </c>
      <c r="J60" s="11">
        <f t="shared" ref="J60:J71" si="44">EXP(($C$18*(I60-$C$16))/($C$19*I60*$C$16))</f>
        <v>0.0101362976279994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0.0139850498373508</v>
      </c>
      <c r="Q60" s="17">
        <f t="shared" ref="Q60:Q71" si="48">P60*$B$62</f>
        <v>0.00139850498373508</v>
      </c>
      <c r="R60" s="11">
        <f t="shared" ref="R60:R71" si="49">L60*$B$62</f>
        <v>0.13797</v>
      </c>
      <c r="S60" s="18">
        <f t="shared" ref="S60:S71" si="50">Q60/R60</f>
        <v>0.0101362976279994</v>
      </c>
      <c r="T60" s="3">
        <v>0.01</v>
      </c>
      <c r="U60" s="19">
        <f t="shared" ref="U60:U71" si="51">S60*T60</f>
        <v>0.000101362976279994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0.01240136297628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1.50833333333333</v>
      </c>
      <c r="AU60" s="1">
        <f t="shared" ref="AU60:AU71" si="59">AT60*10000*AS60*0.67*AR60*AQ60</f>
        <v>1729.12430303146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-7.25815741922581</v>
      </c>
      <c r="E61" s="13">
        <f t="shared" ref="E61:E72" si="60">D60</f>
        <v>-4.09</v>
      </c>
      <c r="F61" s="9" t="s">
        <v>107</v>
      </c>
      <c r="G61" s="6">
        <v>2</v>
      </c>
      <c r="H61" s="11">
        <f t="shared" si="42"/>
        <v>-7.25815741922581</v>
      </c>
      <c r="I61" s="11">
        <f t="shared" si="43"/>
        <v>265.891842580774</v>
      </c>
      <c r="J61" s="11">
        <f t="shared" si="44"/>
        <v>0.00658591395059549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2.74541495016265</v>
      </c>
      <c r="P61" s="11">
        <f t="shared" si="47"/>
        <v>0.0180810666204496</v>
      </c>
      <c r="Q61" s="17">
        <f t="shared" si="48"/>
        <v>0.00180810666204496</v>
      </c>
      <c r="R61" s="11">
        <f t="shared" si="49"/>
        <v>0.13797</v>
      </c>
      <c r="S61" s="18">
        <f t="shared" si="50"/>
        <v>0.0131050711172354</v>
      </c>
      <c r="T61" s="3">
        <v>0.01</v>
      </c>
      <c r="U61" s="19">
        <f t="shared" si="51"/>
        <v>0.000131050711172354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0.0124310507111724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1.50833333333333</v>
      </c>
      <c r="AU61" s="1">
        <f t="shared" si="59"/>
        <v>1733.26366932552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-3.10591688164286</v>
      </c>
      <c r="E62" s="13">
        <f t="shared" si="60"/>
        <v>-7.25815741922581</v>
      </c>
      <c r="F62" s="9" t="s">
        <v>107</v>
      </c>
      <c r="G62" s="6">
        <v>3</v>
      </c>
      <c r="H62" s="11">
        <f t="shared" si="42"/>
        <v>-3.10591688164286</v>
      </c>
      <c r="I62" s="11">
        <f t="shared" si="43"/>
        <v>270.044083118357</v>
      </c>
      <c r="J62" s="11">
        <f t="shared" si="44"/>
        <v>0.0115651722726548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4.1070338835422</v>
      </c>
      <c r="P62" s="11">
        <f t="shared" si="47"/>
        <v>0.0474985543927959</v>
      </c>
      <c r="Q62" s="17">
        <f t="shared" si="48"/>
        <v>0.00474985543927959</v>
      </c>
      <c r="R62" s="11">
        <f t="shared" si="49"/>
        <v>0.13797</v>
      </c>
      <c r="S62" s="18">
        <f t="shared" si="50"/>
        <v>0.0344267263845734</v>
      </c>
      <c r="T62" s="3">
        <v>0.01</v>
      </c>
      <c r="U62" s="19">
        <f t="shared" si="51"/>
        <v>0.000344267263845734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0.0126442672638457</v>
      </c>
      <c r="AR62" s="27">
        <f t="shared" si="57"/>
        <v>137.97</v>
      </c>
      <c r="AS62" s="1">
        <f t="shared" si="58"/>
        <v>0.1</v>
      </c>
      <c r="AT62" s="2">
        <f t="shared" si="62"/>
        <v>1.50833333333333</v>
      </c>
      <c r="AU62" s="1">
        <f t="shared" si="59"/>
        <v>1762.99249217679</v>
      </c>
    </row>
    <row r="63" s="1" customFormat="1" spans="1:47">
      <c r="A63" s="6"/>
      <c r="B63" s="6"/>
      <c r="C63" s="9">
        <v>3</v>
      </c>
      <c r="D63" s="12">
        <v>7.66344356216129</v>
      </c>
      <c r="E63" s="13">
        <f t="shared" si="60"/>
        <v>-3.10591688164286</v>
      </c>
      <c r="F63" s="9" t="s">
        <v>107</v>
      </c>
      <c r="G63" s="6">
        <v>4</v>
      </c>
      <c r="H63" s="11">
        <f t="shared" si="42"/>
        <v>7.66344356216129</v>
      </c>
      <c r="I63" s="11">
        <f t="shared" si="43"/>
        <v>280.813443562161</v>
      </c>
      <c r="J63" s="11">
        <f t="shared" si="44"/>
        <v>0.0460984015811625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5.4392353291494</v>
      </c>
      <c r="P63" s="11">
        <f t="shared" si="47"/>
        <v>0.250740054497576</v>
      </c>
      <c r="Q63" s="17">
        <f t="shared" si="48"/>
        <v>0.0250740054497576</v>
      </c>
      <c r="R63" s="11">
        <f t="shared" si="49"/>
        <v>0.13797</v>
      </c>
      <c r="S63" s="18">
        <f t="shared" si="50"/>
        <v>0.181735199316935</v>
      </c>
      <c r="T63" s="3">
        <v>0.01</v>
      </c>
      <c r="U63" s="19">
        <f t="shared" si="51"/>
        <v>0.00181735199316935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0.0141173519931694</v>
      </c>
      <c r="AR63" s="27">
        <f t="shared" si="57"/>
        <v>137.97</v>
      </c>
      <c r="AS63" s="1">
        <f t="shared" si="58"/>
        <v>0.1</v>
      </c>
      <c r="AT63" s="2">
        <f t="shared" si="62"/>
        <v>1.50833333333333</v>
      </c>
      <c r="AU63" s="1">
        <f t="shared" si="59"/>
        <v>1968.38496482434</v>
      </c>
    </row>
    <row r="64" s="1" customFormat="1" spans="1:47">
      <c r="A64" s="6"/>
      <c r="B64" s="6"/>
      <c r="C64" s="9">
        <v>4</v>
      </c>
      <c r="D64" s="12">
        <v>12.473827614</v>
      </c>
      <c r="E64" s="13">
        <f t="shared" si="60"/>
        <v>7.66344356216129</v>
      </c>
      <c r="F64" s="9" t="s">
        <v>107</v>
      </c>
      <c r="G64" s="6">
        <v>5</v>
      </c>
      <c r="H64" s="11">
        <f t="shared" si="42"/>
        <v>12.473827614</v>
      </c>
      <c r="I64" s="11">
        <f t="shared" si="43"/>
        <v>285.623827614</v>
      </c>
      <c r="J64" s="11">
        <f t="shared" si="44"/>
        <v>0.0826602134792779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4.92907051091924</v>
      </c>
      <c r="O64" s="11">
        <f t="shared" si="61"/>
        <v>1.63912476373259</v>
      </c>
      <c r="P64" s="11">
        <f t="shared" si="47"/>
        <v>0.135490402889307</v>
      </c>
      <c r="Q64" s="17">
        <f t="shared" si="48"/>
        <v>0.0135490402889307</v>
      </c>
      <c r="R64" s="11">
        <f t="shared" si="49"/>
        <v>0.13797</v>
      </c>
      <c r="S64" s="18">
        <f t="shared" si="50"/>
        <v>0.098202799803803</v>
      </c>
      <c r="T64" s="3">
        <v>0.01</v>
      </c>
      <c r="U64" s="19">
        <f t="shared" si="51"/>
        <v>0.00098202799803803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0.019032027998038</v>
      </c>
      <c r="AR64" s="27">
        <f t="shared" si="57"/>
        <v>137.97</v>
      </c>
      <c r="AS64" s="1">
        <f t="shared" si="58"/>
        <v>0.1</v>
      </c>
      <c r="AT64" s="2">
        <f t="shared" si="62"/>
        <v>1.50833333333333</v>
      </c>
      <c r="AU64" s="1">
        <f t="shared" si="59"/>
        <v>2653.63913711155</v>
      </c>
    </row>
    <row r="65" s="1" customFormat="1" spans="1:47">
      <c r="A65" s="6"/>
      <c r="B65" s="6"/>
      <c r="C65" s="9">
        <v>5</v>
      </c>
      <c r="D65" s="12">
        <v>17.5108622041936</v>
      </c>
      <c r="E65" s="13">
        <f t="shared" si="60"/>
        <v>12.473827614</v>
      </c>
      <c r="F65" s="9" t="s">
        <v>109</v>
      </c>
      <c r="G65" s="6">
        <v>6</v>
      </c>
      <c r="H65" s="11">
        <f t="shared" si="42"/>
        <v>17.5108622041936</v>
      </c>
      <c r="I65" s="11">
        <f t="shared" si="43"/>
        <v>290.660862204194</v>
      </c>
      <c r="J65" s="11">
        <f t="shared" si="44"/>
        <v>0.14923116095382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2.88333436084328</v>
      </c>
      <c r="P65" s="11">
        <f t="shared" si="47"/>
        <v>0.430283334086684</v>
      </c>
      <c r="Q65" s="17">
        <f t="shared" si="48"/>
        <v>0.0430283334086684</v>
      </c>
      <c r="R65" s="11">
        <f t="shared" si="49"/>
        <v>0.13797</v>
      </c>
      <c r="S65" s="18">
        <f t="shared" si="50"/>
        <v>0.311867314696444</v>
      </c>
      <c r="T65" s="3">
        <v>0.01</v>
      </c>
      <c r="U65" s="19">
        <f t="shared" si="51"/>
        <v>0.00311867314696444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0.0211686731469644</v>
      </c>
      <c r="AR65" s="27">
        <f t="shared" si="57"/>
        <v>137.97</v>
      </c>
      <c r="AS65" s="1">
        <f t="shared" si="58"/>
        <v>0.1</v>
      </c>
      <c r="AT65" s="2">
        <f t="shared" si="62"/>
        <v>1.50833333333333</v>
      </c>
      <c r="AU65" s="1">
        <f t="shared" si="59"/>
        <v>2951.5519601641</v>
      </c>
    </row>
    <row r="66" s="1" customFormat="1" spans="1:47">
      <c r="A66" s="6"/>
      <c r="B66" s="6"/>
      <c r="C66" s="9">
        <v>6</v>
      </c>
      <c r="D66" s="12">
        <v>21.62758379</v>
      </c>
      <c r="E66" s="13">
        <f t="shared" si="60"/>
        <v>17.5108622041936</v>
      </c>
      <c r="F66" s="9" t="s">
        <v>107</v>
      </c>
      <c r="G66" s="6">
        <v>7</v>
      </c>
      <c r="H66" s="11">
        <f t="shared" si="42"/>
        <v>21.62758379</v>
      </c>
      <c r="I66" s="11">
        <f t="shared" si="43"/>
        <v>294.77758379</v>
      </c>
      <c r="J66" s="11">
        <f t="shared" si="44"/>
        <v>0.238250957199709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3.8327510267566</v>
      </c>
      <c r="P66" s="11">
        <f t="shared" si="47"/>
        <v>0.913156600832929</v>
      </c>
      <c r="Q66" s="17">
        <f t="shared" si="48"/>
        <v>0.0913156600832929</v>
      </c>
      <c r="R66" s="11">
        <f t="shared" si="49"/>
        <v>0.13797</v>
      </c>
      <c r="S66" s="18">
        <f t="shared" si="50"/>
        <v>0.661851562537456</v>
      </c>
      <c r="T66" s="3">
        <v>0.01</v>
      </c>
      <c r="U66" s="19">
        <f t="shared" si="51"/>
        <v>0.00661851562537456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0.0246685156253746</v>
      </c>
      <c r="AR66" s="27">
        <f t="shared" si="57"/>
        <v>137.97</v>
      </c>
      <c r="AS66" s="1">
        <f t="shared" si="58"/>
        <v>0.1</v>
      </c>
      <c r="AT66" s="2">
        <f t="shared" si="62"/>
        <v>1.50833333333333</v>
      </c>
      <c r="AU66" s="1">
        <f t="shared" si="59"/>
        <v>3439.53563565008</v>
      </c>
    </row>
    <row r="67" s="1" customFormat="1" spans="1:47">
      <c r="A67" s="6"/>
      <c r="B67" s="6"/>
      <c r="C67" s="9">
        <v>7</v>
      </c>
      <c r="D67" s="12">
        <v>23.2127893870968</v>
      </c>
      <c r="E67" s="13">
        <f t="shared" si="60"/>
        <v>21.62758379</v>
      </c>
      <c r="F67" s="9" t="s">
        <v>107</v>
      </c>
      <c r="G67" s="6">
        <v>8</v>
      </c>
      <c r="H67" s="11">
        <f t="shared" si="42"/>
        <v>23.2127893870968</v>
      </c>
      <c r="I67" s="11">
        <f t="shared" si="43"/>
        <v>296.362789387097</v>
      </c>
      <c r="J67" s="11">
        <f t="shared" si="44"/>
        <v>0.284292281409348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4.29929442592367</v>
      </c>
      <c r="P67" s="11">
        <f t="shared" si="47"/>
        <v>1.22225622079633</v>
      </c>
      <c r="Q67" s="17">
        <f t="shared" si="48"/>
        <v>0.122225622079633</v>
      </c>
      <c r="R67" s="11">
        <f t="shared" si="49"/>
        <v>0.13797</v>
      </c>
      <c r="S67" s="18">
        <f t="shared" si="50"/>
        <v>0.885885497424319</v>
      </c>
      <c r="T67" s="3">
        <v>0.01</v>
      </c>
      <c r="U67" s="19">
        <f t="shared" si="51"/>
        <v>0.00885885497424319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0.0269088549742432</v>
      </c>
      <c r="AR67" s="27">
        <f t="shared" si="57"/>
        <v>137.97</v>
      </c>
      <c r="AS67" s="1">
        <f t="shared" si="58"/>
        <v>0.1</v>
      </c>
      <c r="AT67" s="2">
        <f t="shared" si="62"/>
        <v>1.50833333333333</v>
      </c>
      <c r="AU67" s="1">
        <f t="shared" si="59"/>
        <v>3751.90655992476</v>
      </c>
    </row>
    <row r="68" s="1" customFormat="1" spans="1:47">
      <c r="A68" s="6"/>
      <c r="B68" s="6"/>
      <c r="C68" s="9">
        <v>8</v>
      </c>
      <c r="D68" s="12">
        <v>22.7996500880645</v>
      </c>
      <c r="E68" s="13">
        <f t="shared" si="60"/>
        <v>23.2127893870968</v>
      </c>
      <c r="F68" s="9" t="s">
        <v>107</v>
      </c>
      <c r="G68" s="6">
        <v>9</v>
      </c>
      <c r="H68" s="11">
        <f t="shared" si="42"/>
        <v>22.7996500880645</v>
      </c>
      <c r="I68" s="11">
        <f t="shared" si="43"/>
        <v>295.949650088064</v>
      </c>
      <c r="J68" s="11">
        <f t="shared" si="44"/>
        <v>0.271548019566553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4.45673820512734</v>
      </c>
      <c r="P68" s="11">
        <f t="shared" si="47"/>
        <v>1.21021843332892</v>
      </c>
      <c r="Q68" s="17">
        <f t="shared" si="48"/>
        <v>0.121021843332892</v>
      </c>
      <c r="R68" s="11">
        <f t="shared" si="49"/>
        <v>0.13797</v>
      </c>
      <c r="S68" s="18">
        <f t="shared" si="50"/>
        <v>0.877160566303489</v>
      </c>
      <c r="T68" s="3">
        <v>0.01</v>
      </c>
      <c r="U68" s="19">
        <f t="shared" si="51"/>
        <v>0.00877160566303489</v>
      </c>
      <c r="V68" s="18"/>
      <c r="W68" s="3"/>
      <c r="X68" s="19"/>
      <c r="Y68" s="20">
        <v>0.02</v>
      </c>
      <c r="Z68" s="3">
        <v>0.06</v>
      </c>
      <c r="AA68" s="21">
        <f t="shared" si="52"/>
        <v>0.0012</v>
      </c>
      <c r="AB68" s="3">
        <v>0.01</v>
      </c>
      <c r="AC68" s="3">
        <v>0.63</v>
      </c>
      <c r="AD68" s="21">
        <f t="shared" si="53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0.0210716056630349</v>
      </c>
      <c r="AR68" s="27">
        <f t="shared" si="57"/>
        <v>137.97</v>
      </c>
      <c r="AS68" s="1">
        <f t="shared" si="58"/>
        <v>0.1</v>
      </c>
      <c r="AT68" s="2">
        <f t="shared" si="62"/>
        <v>1.50833333333333</v>
      </c>
      <c r="AU68" s="1">
        <f t="shared" si="59"/>
        <v>2938.01782316499</v>
      </c>
    </row>
    <row r="69" s="1" customFormat="1" spans="1:47">
      <c r="A69" s="6"/>
      <c r="B69" s="6"/>
      <c r="C69" s="9">
        <v>9</v>
      </c>
      <c r="D69" s="12">
        <v>14.7571336996667</v>
      </c>
      <c r="E69" s="13">
        <f t="shared" si="60"/>
        <v>22.7996500880645</v>
      </c>
      <c r="F69" s="9" t="s">
        <v>107</v>
      </c>
      <c r="G69" s="6">
        <v>10</v>
      </c>
      <c r="H69" s="11">
        <f t="shared" si="42"/>
        <v>14.7571336996667</v>
      </c>
      <c r="I69" s="11">
        <f t="shared" si="43"/>
        <v>287.907133699667</v>
      </c>
      <c r="J69" s="11">
        <f t="shared" si="44"/>
        <v>0.108320295826017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4.62621977179841</v>
      </c>
      <c r="P69" s="11">
        <f t="shared" si="47"/>
        <v>0.501113494237372</v>
      </c>
      <c r="Q69" s="17">
        <f t="shared" si="48"/>
        <v>0.0501113494237372</v>
      </c>
      <c r="R69" s="11">
        <f t="shared" si="49"/>
        <v>0.13797</v>
      </c>
      <c r="S69" s="18">
        <f t="shared" si="50"/>
        <v>0.36320467800056</v>
      </c>
      <c r="T69" s="3">
        <v>0.01</v>
      </c>
      <c r="U69" s="19">
        <f t="shared" si="51"/>
        <v>0.0036320467800056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0.0159320467800056</v>
      </c>
      <c r="AR69" s="27">
        <f t="shared" si="57"/>
        <v>137.97</v>
      </c>
      <c r="AS69" s="1">
        <f t="shared" si="58"/>
        <v>0.1</v>
      </c>
      <c r="AT69" s="2">
        <f t="shared" si="62"/>
        <v>1.50833333333333</v>
      </c>
      <c r="AU69" s="1">
        <f t="shared" si="59"/>
        <v>2221.40819013472</v>
      </c>
    </row>
    <row r="70" s="1" customFormat="1" spans="1:47">
      <c r="A70" s="6"/>
      <c r="B70" s="6"/>
      <c r="C70" s="9">
        <v>10</v>
      </c>
      <c r="D70" s="12">
        <v>8.5887607473871</v>
      </c>
      <c r="E70" s="13">
        <f t="shared" si="60"/>
        <v>14.7571336996667</v>
      </c>
      <c r="F70" s="9" t="s">
        <v>107</v>
      </c>
      <c r="G70" s="6">
        <v>11</v>
      </c>
      <c r="H70" s="11">
        <f t="shared" si="42"/>
        <v>8.5887607473871</v>
      </c>
      <c r="I70" s="11">
        <f t="shared" si="43"/>
        <v>281.738760747387</v>
      </c>
      <c r="J70" s="11">
        <f t="shared" si="44"/>
        <v>0.0516586067832613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3.91885096368299</v>
      </c>
      <c r="O70" s="11">
        <f t="shared" si="61"/>
        <v>1.58595531387805</v>
      </c>
      <c r="P70" s="11">
        <f t="shared" si="47"/>
        <v>0.08192824193545</v>
      </c>
      <c r="Q70" s="17">
        <f t="shared" si="48"/>
        <v>0.00819282419354501</v>
      </c>
      <c r="R70" s="11">
        <f t="shared" si="49"/>
        <v>0.13797</v>
      </c>
      <c r="S70" s="18">
        <f t="shared" si="50"/>
        <v>0.0593812002141408</v>
      </c>
      <c r="T70" s="3">
        <v>0.01</v>
      </c>
      <c r="U70" s="19">
        <f t="shared" si="51"/>
        <v>0.000593812002141408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0.0128938120021414</v>
      </c>
      <c r="AR70" s="27">
        <f t="shared" si="57"/>
        <v>137.97</v>
      </c>
      <c r="AS70" s="1">
        <f t="shared" si="58"/>
        <v>0.1</v>
      </c>
      <c r="AT70" s="2">
        <f t="shared" si="62"/>
        <v>1.50833333333333</v>
      </c>
      <c r="AU70" s="1">
        <f t="shared" si="59"/>
        <v>1797.78656057927</v>
      </c>
    </row>
    <row r="71" s="1" customFormat="1" spans="1:48">
      <c r="A71" s="6"/>
      <c r="B71" s="6"/>
      <c r="C71" s="9">
        <v>11</v>
      </c>
      <c r="D71" s="12">
        <v>2.3060291473</v>
      </c>
      <c r="E71" s="13">
        <f t="shared" si="60"/>
        <v>8.5887607473871</v>
      </c>
      <c r="F71" s="9" t="s">
        <v>109</v>
      </c>
      <c r="G71" s="6">
        <v>12</v>
      </c>
      <c r="H71" s="11">
        <f t="shared" si="42"/>
        <v>2.3060291473</v>
      </c>
      <c r="I71" s="11">
        <f t="shared" si="43"/>
        <v>275.4560291473</v>
      </c>
      <c r="J71" s="11">
        <f t="shared" si="44"/>
        <v>0.0234859943906826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2.8837270719426</v>
      </c>
      <c r="P71" s="11">
        <f t="shared" si="47"/>
        <v>0.0677271978359035</v>
      </c>
      <c r="Q71" s="17">
        <f t="shared" si="48"/>
        <v>0.00677271978359035</v>
      </c>
      <c r="R71" s="11">
        <f t="shared" si="49"/>
        <v>0.13797</v>
      </c>
      <c r="S71" s="18">
        <f t="shared" si="50"/>
        <v>0.0490883509718805</v>
      </c>
      <c r="T71" s="3">
        <v>0.01</v>
      </c>
      <c r="U71" s="19">
        <f t="shared" si="51"/>
        <v>0.000490883509718805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0.0127908835097188</v>
      </c>
      <c r="AR71" s="27">
        <f t="shared" si="57"/>
        <v>137.97</v>
      </c>
      <c r="AS71" s="1">
        <f t="shared" si="58"/>
        <v>0.1</v>
      </c>
      <c r="AT71" s="2">
        <f t="shared" si="62"/>
        <v>1.50833333333333</v>
      </c>
      <c r="AU71" s="1">
        <f t="shared" si="59"/>
        <v>1783.43522209633</v>
      </c>
      <c r="AV71" s="1">
        <f>SUM(AU60:AU71)</f>
        <v>28731.0465181839</v>
      </c>
    </row>
    <row r="72" s="1" customFormat="1" spans="1:46">
      <c r="A72" s="6"/>
      <c r="B72" s="6"/>
      <c r="C72" s="9">
        <v>12</v>
      </c>
      <c r="D72" s="12">
        <v>-6.25838608554839</v>
      </c>
      <c r="E72" s="13">
        <f t="shared" si="60"/>
        <v>2.3060291473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-4.09</v>
      </c>
      <c r="E76" s="9"/>
      <c r="F76" s="9"/>
      <c r="G76" s="6">
        <v>1</v>
      </c>
      <c r="H76" s="11">
        <f t="shared" ref="H76:H87" si="63">E77</f>
        <v>-4.09</v>
      </c>
      <c r="I76" s="11">
        <f t="shared" ref="I76:I87" si="64">H76+273.15</f>
        <v>269.06</v>
      </c>
      <c r="J76" s="11">
        <f t="shared" ref="J76:J87" si="65">EXP(($C$18*(I76-$C$16))/($C$19*I76*$C$16))</f>
        <v>0.0101362976279994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0.000793287769653959</v>
      </c>
      <c r="Q76" s="17">
        <f t="shared" ref="Q76:Q87" si="69">P76*$B$78</f>
        <v>0.000150724676234252</v>
      </c>
      <c r="R76" s="11">
        <f t="shared" ref="R76:R87" si="70">L76*$B$78</f>
        <v>0.0148697958333333</v>
      </c>
      <c r="S76" s="18">
        <f t="shared" ref="S76:S87" si="71">Q76/R76</f>
        <v>0.0101362976279994</v>
      </c>
      <c r="T76" s="3">
        <v>0.01</v>
      </c>
      <c r="U76" s="19">
        <f t="shared" ref="U76:U87" si="72">S76*T76</f>
        <v>0.000101362976279994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0.01170136297628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62.4916666666667</v>
      </c>
      <c r="AU76" s="1">
        <f t="shared" ref="AU76:AU87" si="79">AT76*10000*AS76*0.67*AR76*AQ76</f>
        <v>7285.14780164353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-7.25815741922581</v>
      </c>
      <c r="E77" s="13">
        <f t="shared" ref="E77:E88" si="80">D76</f>
        <v>-4.09</v>
      </c>
      <c r="F77" s="9" t="s">
        <v>107</v>
      </c>
      <c r="G77" s="6">
        <v>2</v>
      </c>
      <c r="H77" s="11">
        <f t="shared" si="63"/>
        <v>-7.25815741922581</v>
      </c>
      <c r="I77" s="11">
        <f t="shared" si="64"/>
        <v>265.891842580774</v>
      </c>
      <c r="J77" s="11">
        <f t="shared" si="65"/>
        <v>0.00658591395059549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0.155730878897013</v>
      </c>
      <c r="P77" s="11">
        <f t="shared" si="68"/>
        <v>0.00102563016786633</v>
      </c>
      <c r="Q77" s="17">
        <f t="shared" si="69"/>
        <v>0.000194869731894603</v>
      </c>
      <c r="R77" s="11">
        <f t="shared" si="70"/>
        <v>0.0148697958333333</v>
      </c>
      <c r="S77" s="18">
        <f t="shared" si="71"/>
        <v>0.0131050711172354</v>
      </c>
      <c r="T77" s="3">
        <v>0.01</v>
      </c>
      <c r="U77" s="19">
        <f t="shared" si="72"/>
        <v>0.000131050711172354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0.0117310507111724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62.4916666666667</v>
      </c>
      <c r="AU77" s="1">
        <f t="shared" si="79"/>
        <v>7303.63107893569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-3.10591688164286</v>
      </c>
      <c r="E78" s="13">
        <f t="shared" si="80"/>
        <v>-7.25815741922581</v>
      </c>
      <c r="F78" s="9" t="s">
        <v>107</v>
      </c>
      <c r="G78" s="6">
        <v>3</v>
      </c>
      <c r="H78" s="11">
        <f t="shared" si="63"/>
        <v>-3.10591688164286</v>
      </c>
      <c r="I78" s="11">
        <f t="shared" si="64"/>
        <v>270.044083118357</v>
      </c>
      <c r="J78" s="11">
        <f t="shared" si="65"/>
        <v>0.0115651722726548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0.23296733206248</v>
      </c>
      <c r="P78" s="11">
        <f t="shared" si="68"/>
        <v>0.00269430732920335</v>
      </c>
      <c r="Q78" s="17">
        <f t="shared" si="69"/>
        <v>0.000511918392548636</v>
      </c>
      <c r="R78" s="11">
        <f t="shared" si="70"/>
        <v>0.0148697958333333</v>
      </c>
      <c r="S78" s="18">
        <f t="shared" si="71"/>
        <v>0.0344267263845735</v>
      </c>
      <c r="T78" s="3">
        <v>0.01</v>
      </c>
      <c r="U78" s="19">
        <f t="shared" si="72"/>
        <v>0.000344267263845735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0.0119442672638457</v>
      </c>
      <c r="AR78" s="27">
        <f t="shared" si="77"/>
        <v>7.82620833333333</v>
      </c>
      <c r="AS78" s="1">
        <f t="shared" si="78"/>
        <v>0.19</v>
      </c>
      <c r="AT78" s="2">
        <f t="shared" si="82"/>
        <v>62.4916666666667</v>
      </c>
      <c r="AU78" s="1">
        <f t="shared" si="79"/>
        <v>7436.37750370102</v>
      </c>
    </row>
    <row r="79" s="1" customFormat="1" spans="1:47">
      <c r="A79" s="6"/>
      <c r="B79" s="6"/>
      <c r="C79" s="9">
        <v>3</v>
      </c>
      <c r="D79" s="12">
        <v>7.66344356216129</v>
      </c>
      <c r="E79" s="13">
        <f t="shared" si="80"/>
        <v>-3.10591688164286</v>
      </c>
      <c r="F79" s="9" t="s">
        <v>107</v>
      </c>
      <c r="G79" s="6">
        <v>4</v>
      </c>
      <c r="H79" s="11">
        <f t="shared" si="63"/>
        <v>7.66344356216129</v>
      </c>
      <c r="I79" s="11">
        <f t="shared" si="64"/>
        <v>280.813443562161</v>
      </c>
      <c r="J79" s="11">
        <f t="shared" si="65"/>
        <v>0.0460984015811625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0.30853510806661</v>
      </c>
      <c r="P79" s="11">
        <f t="shared" si="68"/>
        <v>0.0142229753135419</v>
      </c>
      <c r="Q79" s="17">
        <f t="shared" si="69"/>
        <v>0.00270236530957297</v>
      </c>
      <c r="R79" s="11">
        <f t="shared" si="70"/>
        <v>0.0148697958333333</v>
      </c>
      <c r="S79" s="18">
        <f t="shared" si="71"/>
        <v>0.181735199316936</v>
      </c>
      <c r="T79" s="3">
        <v>0.01</v>
      </c>
      <c r="U79" s="19">
        <f t="shared" si="72"/>
        <v>0.00181735199316936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0.0134173519931694</v>
      </c>
      <c r="AR79" s="27">
        <f t="shared" si="77"/>
        <v>7.82620833333333</v>
      </c>
      <c r="AS79" s="1">
        <f t="shared" si="78"/>
        <v>0.19</v>
      </c>
      <c r="AT79" s="2">
        <f t="shared" si="82"/>
        <v>62.4916666666667</v>
      </c>
      <c r="AU79" s="1">
        <f t="shared" si="79"/>
        <v>8353.50485025209</v>
      </c>
    </row>
    <row r="80" s="1" customFormat="1" spans="1:47">
      <c r="A80" s="6"/>
      <c r="B80" s="6"/>
      <c r="C80" s="9">
        <v>4</v>
      </c>
      <c r="D80" s="12">
        <v>12.473827614</v>
      </c>
      <c r="E80" s="13">
        <f t="shared" si="80"/>
        <v>7.66344356216129</v>
      </c>
      <c r="F80" s="9" t="s">
        <v>107</v>
      </c>
      <c r="G80" s="6">
        <v>5</v>
      </c>
      <c r="H80" s="11">
        <f t="shared" si="63"/>
        <v>12.473827614</v>
      </c>
      <c r="I80" s="11">
        <f t="shared" si="64"/>
        <v>285.623827614</v>
      </c>
      <c r="J80" s="11">
        <f t="shared" si="65"/>
        <v>0.0826602134792779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0.279596526115414</v>
      </c>
      <c r="O80" s="11">
        <f t="shared" si="81"/>
        <v>0.0929776899709867</v>
      </c>
      <c r="P80" s="11">
        <f t="shared" si="68"/>
        <v>0.00768555570181187</v>
      </c>
      <c r="Q80" s="17">
        <f t="shared" si="69"/>
        <v>0.00146025558334426</v>
      </c>
      <c r="R80" s="11">
        <f t="shared" si="70"/>
        <v>0.0148697958333333</v>
      </c>
      <c r="S80" s="18">
        <f t="shared" si="71"/>
        <v>0.0982027998038031</v>
      </c>
      <c r="T80" s="3">
        <v>0.01</v>
      </c>
      <c r="U80" s="19">
        <f t="shared" si="72"/>
        <v>0.000982027998038031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0.020082027998038</v>
      </c>
      <c r="AR80" s="27">
        <f t="shared" si="77"/>
        <v>7.82620833333333</v>
      </c>
      <c r="AS80" s="1">
        <f t="shared" si="78"/>
        <v>0.19</v>
      </c>
      <c r="AT80" s="2">
        <f t="shared" si="82"/>
        <v>62.4916666666667</v>
      </c>
      <c r="AU80" s="1">
        <f t="shared" si="79"/>
        <v>12502.8633347259</v>
      </c>
    </row>
    <row r="81" s="1" customFormat="1" spans="1:47">
      <c r="A81" s="6"/>
      <c r="B81" s="6"/>
      <c r="C81" s="9">
        <v>5</v>
      </c>
      <c r="D81" s="12">
        <v>17.5108622041936</v>
      </c>
      <c r="E81" s="13">
        <f t="shared" si="80"/>
        <v>12.473827614</v>
      </c>
      <c r="F81" s="9" t="s">
        <v>109</v>
      </c>
      <c r="G81" s="6">
        <v>6</v>
      </c>
      <c r="H81" s="11">
        <f t="shared" si="63"/>
        <v>17.5108622041936</v>
      </c>
      <c r="I81" s="11">
        <f t="shared" si="64"/>
        <v>290.660862204194</v>
      </c>
      <c r="J81" s="11">
        <f t="shared" si="65"/>
        <v>0.14923116095382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0.163554217602508</v>
      </c>
      <c r="P81" s="11">
        <f t="shared" si="68"/>
        <v>0.024407385771716</v>
      </c>
      <c r="Q81" s="17">
        <f t="shared" si="69"/>
        <v>0.00463740329662604</v>
      </c>
      <c r="R81" s="11">
        <f t="shared" si="70"/>
        <v>0.0148697958333333</v>
      </c>
      <c r="S81" s="18">
        <f t="shared" si="71"/>
        <v>0.311867314696445</v>
      </c>
      <c r="T81" s="3">
        <v>0.01</v>
      </c>
      <c r="U81" s="19">
        <f t="shared" si="72"/>
        <v>0.00311867314696445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0.0222186731469644</v>
      </c>
      <c r="AR81" s="27">
        <f t="shared" si="77"/>
        <v>7.82620833333333</v>
      </c>
      <c r="AS81" s="1">
        <f t="shared" si="78"/>
        <v>0.19</v>
      </c>
      <c r="AT81" s="2">
        <f t="shared" si="82"/>
        <v>62.4916666666667</v>
      </c>
      <c r="AU81" s="1">
        <f t="shared" si="79"/>
        <v>13833.1165489153</v>
      </c>
    </row>
    <row r="82" s="1" customFormat="1" spans="1:47">
      <c r="A82" s="6"/>
      <c r="B82" s="6"/>
      <c r="C82" s="9">
        <v>6</v>
      </c>
      <c r="D82" s="12">
        <v>21.62758379</v>
      </c>
      <c r="E82" s="13">
        <f t="shared" si="80"/>
        <v>17.5108622041936</v>
      </c>
      <c r="F82" s="9" t="s">
        <v>107</v>
      </c>
      <c r="G82" s="6">
        <v>7</v>
      </c>
      <c r="H82" s="11">
        <f t="shared" si="63"/>
        <v>21.62758379</v>
      </c>
      <c r="I82" s="11">
        <f t="shared" si="64"/>
        <v>294.77758379</v>
      </c>
      <c r="J82" s="11">
        <f t="shared" si="65"/>
        <v>0.238250957199709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0.217408915164125</v>
      </c>
      <c r="P82" s="11">
        <f t="shared" si="68"/>
        <v>0.0517978821416033</v>
      </c>
      <c r="Q82" s="17">
        <f t="shared" si="69"/>
        <v>0.00984159760690462</v>
      </c>
      <c r="R82" s="11">
        <f t="shared" si="70"/>
        <v>0.0148697958333333</v>
      </c>
      <c r="S82" s="18">
        <f t="shared" si="71"/>
        <v>0.661851562537458</v>
      </c>
      <c r="T82" s="3">
        <v>0.01</v>
      </c>
      <c r="U82" s="19">
        <f t="shared" si="72"/>
        <v>0.00661851562537458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0.0257185156253746</v>
      </c>
      <c r="AR82" s="27">
        <f t="shared" si="77"/>
        <v>7.82620833333333</v>
      </c>
      <c r="AS82" s="1">
        <f t="shared" si="78"/>
        <v>0.19</v>
      </c>
      <c r="AT82" s="2">
        <f t="shared" si="82"/>
        <v>62.4916666666667</v>
      </c>
      <c r="AU82" s="1">
        <f t="shared" si="79"/>
        <v>16012.0823488288</v>
      </c>
    </row>
    <row r="83" s="1" customFormat="1" spans="1:47">
      <c r="A83" s="6"/>
      <c r="B83" s="6"/>
      <c r="C83" s="9">
        <v>7</v>
      </c>
      <c r="D83" s="12">
        <v>23.2127893870968</v>
      </c>
      <c r="E83" s="13">
        <f t="shared" si="80"/>
        <v>21.62758379</v>
      </c>
      <c r="F83" s="9" t="s">
        <v>107</v>
      </c>
      <c r="G83" s="6">
        <v>8</v>
      </c>
      <c r="H83" s="11">
        <f t="shared" si="63"/>
        <v>23.2127893870968</v>
      </c>
      <c r="I83" s="11">
        <f t="shared" si="64"/>
        <v>296.362789387097</v>
      </c>
      <c r="J83" s="11">
        <f t="shared" si="65"/>
        <v>0.284292281409348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0.243873116355855</v>
      </c>
      <c r="P83" s="11">
        <f t="shared" si="68"/>
        <v>0.0693312446232135</v>
      </c>
      <c r="Q83" s="17">
        <f t="shared" si="69"/>
        <v>0.0131729364784106</v>
      </c>
      <c r="R83" s="11">
        <f t="shared" si="70"/>
        <v>0.0148697958333333</v>
      </c>
      <c r="S83" s="18">
        <f t="shared" si="71"/>
        <v>0.885885497424321</v>
      </c>
      <c r="T83" s="3">
        <v>0.01</v>
      </c>
      <c r="U83" s="19">
        <f t="shared" si="72"/>
        <v>0.00885885497424321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0.0279588549742432</v>
      </c>
      <c r="AR83" s="27">
        <f t="shared" si="77"/>
        <v>7.82620833333333</v>
      </c>
      <c r="AS83" s="1">
        <f t="shared" si="78"/>
        <v>0.19</v>
      </c>
      <c r="AT83" s="2">
        <f t="shared" si="82"/>
        <v>62.4916666666667</v>
      </c>
      <c r="AU83" s="1">
        <f t="shared" si="79"/>
        <v>17406.8945015183</v>
      </c>
    </row>
    <row r="84" s="1" customFormat="1" spans="1:47">
      <c r="A84" s="6"/>
      <c r="B84" s="6"/>
      <c r="C84" s="9">
        <v>8</v>
      </c>
      <c r="D84" s="12">
        <v>22.7996500880645</v>
      </c>
      <c r="E84" s="13">
        <f t="shared" si="80"/>
        <v>23.2127893870968</v>
      </c>
      <c r="F84" s="9" t="s">
        <v>107</v>
      </c>
      <c r="G84" s="6">
        <v>9</v>
      </c>
      <c r="H84" s="11">
        <f t="shared" si="63"/>
        <v>22.7996500880645</v>
      </c>
      <c r="I84" s="11">
        <f t="shared" si="64"/>
        <v>295.949650088064</v>
      </c>
      <c r="J84" s="11">
        <f t="shared" si="65"/>
        <v>0.271548019566553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0.252803955065975</v>
      </c>
      <c r="P84" s="11">
        <f t="shared" si="68"/>
        <v>0.0686484133367575</v>
      </c>
      <c r="Q84" s="17">
        <f t="shared" si="69"/>
        <v>0.0130431985339839</v>
      </c>
      <c r="R84" s="11">
        <f t="shared" si="70"/>
        <v>0.0148697958333333</v>
      </c>
      <c r="S84" s="18">
        <f t="shared" si="71"/>
        <v>0.877160566303491</v>
      </c>
      <c r="T84" s="3">
        <v>0.01</v>
      </c>
      <c r="U84" s="19">
        <f t="shared" si="72"/>
        <v>0.00877160566303491</v>
      </c>
      <c r="V84" s="18"/>
      <c r="W84" s="3"/>
      <c r="X84" s="19"/>
      <c r="Y84" s="20">
        <v>0.02</v>
      </c>
      <c r="Z84" s="3">
        <v>0.17</v>
      </c>
      <c r="AA84" s="21">
        <f t="shared" si="73"/>
        <v>0.0034</v>
      </c>
      <c r="AB84" s="3">
        <v>0.01</v>
      </c>
      <c r="AC84" s="3">
        <v>0.03</v>
      </c>
      <c r="AD84" s="21">
        <f t="shared" si="74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5"/>
        <v>0.0079</v>
      </c>
      <c r="AQ84" s="1">
        <f t="shared" si="76"/>
        <v>0.0203716056630349</v>
      </c>
      <c r="AR84" s="27">
        <f t="shared" si="77"/>
        <v>7.82620833333333</v>
      </c>
      <c r="AS84" s="1">
        <f t="shared" si="78"/>
        <v>0.19</v>
      </c>
      <c r="AT84" s="2">
        <f t="shared" si="82"/>
        <v>62.4916666666667</v>
      </c>
      <c r="AU84" s="1">
        <f t="shared" si="79"/>
        <v>12683.1513997858</v>
      </c>
    </row>
    <row r="85" s="1" customFormat="1" spans="1:47">
      <c r="A85" s="6"/>
      <c r="B85" s="6"/>
      <c r="C85" s="9">
        <v>9</v>
      </c>
      <c r="D85" s="12">
        <v>14.7571336996667</v>
      </c>
      <c r="E85" s="13">
        <f t="shared" si="80"/>
        <v>22.7996500880645</v>
      </c>
      <c r="F85" s="9" t="s">
        <v>107</v>
      </c>
      <c r="G85" s="6">
        <v>10</v>
      </c>
      <c r="H85" s="11">
        <f t="shared" si="63"/>
        <v>14.7571336996667</v>
      </c>
      <c r="I85" s="11">
        <f t="shared" si="64"/>
        <v>287.907133699667</v>
      </c>
      <c r="J85" s="11">
        <f t="shared" si="65"/>
        <v>0.108320295826017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0.262417625062551</v>
      </c>
      <c r="P85" s="11">
        <f t="shared" si="68"/>
        <v>0.0284251547767363</v>
      </c>
      <c r="Q85" s="17">
        <f t="shared" si="69"/>
        <v>0.0054007794075799</v>
      </c>
      <c r="R85" s="11">
        <f t="shared" si="70"/>
        <v>0.0148697958333333</v>
      </c>
      <c r="S85" s="18">
        <f t="shared" si="71"/>
        <v>0.36320467800056</v>
      </c>
      <c r="T85" s="3">
        <v>0.01</v>
      </c>
      <c r="U85" s="19">
        <f t="shared" si="72"/>
        <v>0.0036320467800056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0.0152320467800056</v>
      </c>
      <c r="AR85" s="27">
        <f t="shared" si="77"/>
        <v>7.82620833333333</v>
      </c>
      <c r="AS85" s="1">
        <f t="shared" si="78"/>
        <v>0.19</v>
      </c>
      <c r="AT85" s="2">
        <f t="shared" si="82"/>
        <v>62.4916666666667</v>
      </c>
      <c r="AU85" s="1">
        <f t="shared" si="79"/>
        <v>9483.31509233869</v>
      </c>
    </row>
    <row r="86" s="1" customFormat="1" spans="1:47">
      <c r="A86" s="6"/>
      <c r="B86" s="6"/>
      <c r="C86" s="9">
        <v>10</v>
      </c>
      <c r="D86" s="12">
        <v>8.5887607473871</v>
      </c>
      <c r="E86" s="13">
        <f t="shared" si="80"/>
        <v>14.7571336996667</v>
      </c>
      <c r="F86" s="9" t="s">
        <v>107</v>
      </c>
      <c r="G86" s="6">
        <v>11</v>
      </c>
      <c r="H86" s="11">
        <f t="shared" si="63"/>
        <v>8.5887607473871</v>
      </c>
      <c r="I86" s="11">
        <f t="shared" si="64"/>
        <v>281.738760747387</v>
      </c>
      <c r="J86" s="11">
        <f t="shared" si="65"/>
        <v>0.0516586067832613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0.222292846771524</v>
      </c>
      <c r="O86" s="11">
        <f t="shared" si="81"/>
        <v>0.089961706847624</v>
      </c>
      <c r="P86" s="11">
        <f t="shared" si="68"/>
        <v>0.00464729643959244</v>
      </c>
      <c r="Q86" s="17">
        <f t="shared" si="69"/>
        <v>0.000882986323522563</v>
      </c>
      <c r="R86" s="11">
        <f t="shared" si="70"/>
        <v>0.0148697958333333</v>
      </c>
      <c r="S86" s="18">
        <f t="shared" si="71"/>
        <v>0.0593812002141409</v>
      </c>
      <c r="T86" s="3">
        <v>0.01</v>
      </c>
      <c r="U86" s="19">
        <f t="shared" si="72"/>
        <v>0.000593812002141409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0.0121938120021414</v>
      </c>
      <c r="AR86" s="27">
        <f t="shared" si="77"/>
        <v>7.82620833333333</v>
      </c>
      <c r="AS86" s="1">
        <f t="shared" si="78"/>
        <v>0.19</v>
      </c>
      <c r="AT86" s="2">
        <f t="shared" si="82"/>
        <v>62.4916666666667</v>
      </c>
      <c r="AU86" s="1">
        <f t="shared" si="79"/>
        <v>7591.74148183687</v>
      </c>
    </row>
    <row r="87" s="1" customFormat="1" spans="1:48">
      <c r="A87" s="6"/>
      <c r="B87" s="6"/>
      <c r="C87" s="9">
        <v>11</v>
      </c>
      <c r="D87" s="12">
        <v>2.3060291473</v>
      </c>
      <c r="E87" s="13">
        <f t="shared" si="80"/>
        <v>8.5887607473871</v>
      </c>
      <c r="F87" s="9" t="s">
        <v>109</v>
      </c>
      <c r="G87" s="6">
        <v>12</v>
      </c>
      <c r="H87" s="11">
        <f t="shared" si="63"/>
        <v>2.3060291473</v>
      </c>
      <c r="I87" s="11">
        <f t="shared" si="64"/>
        <v>275.4560291473</v>
      </c>
      <c r="J87" s="11">
        <f t="shared" si="65"/>
        <v>0.0234859943906826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0.163576493741365</v>
      </c>
      <c r="P87" s="11">
        <f t="shared" si="68"/>
        <v>0.00384175661445722</v>
      </c>
      <c r="Q87" s="17">
        <f t="shared" si="69"/>
        <v>0.000729933756746872</v>
      </c>
      <c r="R87" s="11">
        <f t="shared" si="70"/>
        <v>0.0148697958333333</v>
      </c>
      <c r="S87" s="18">
        <f t="shared" si="71"/>
        <v>0.0490883509718806</v>
      </c>
      <c r="T87" s="3">
        <v>0.01</v>
      </c>
      <c r="U87" s="19">
        <f t="shared" si="72"/>
        <v>0.000490883509718806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0.0120908835097188</v>
      </c>
      <c r="AR87" s="27">
        <f t="shared" si="77"/>
        <v>7.82620833333333</v>
      </c>
      <c r="AS87" s="1">
        <f t="shared" si="78"/>
        <v>0.19</v>
      </c>
      <c r="AT87" s="2">
        <f t="shared" si="82"/>
        <v>62.4916666666667</v>
      </c>
      <c r="AU87" s="1">
        <f t="shared" si="79"/>
        <v>7527.65926493453</v>
      </c>
      <c r="AV87" s="1">
        <f>SUM(AU76:AU87)</f>
        <v>127419.485207417</v>
      </c>
    </row>
    <row r="88" s="1" customFormat="1" spans="1:46">
      <c r="A88" s="6"/>
      <c r="B88" s="6"/>
      <c r="C88" s="9">
        <v>12</v>
      </c>
      <c r="D88" s="12">
        <v>-6.25838608554839</v>
      </c>
      <c r="E88" s="13">
        <f t="shared" si="80"/>
        <v>2.3060291473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-4.09</v>
      </c>
      <c r="E91" s="9"/>
      <c r="F91" s="9"/>
      <c r="G91" s="6">
        <v>1</v>
      </c>
      <c r="H91" s="11">
        <f t="shared" ref="H91:H102" si="83">E92</f>
        <v>-4.09</v>
      </c>
      <c r="I91" s="11">
        <f t="shared" ref="I91:I102" si="84">H91+273.15</f>
        <v>269.06</v>
      </c>
      <c r="J91" s="11">
        <f t="shared" ref="J91:J102" si="85">EXP(($C$18*(I91-$C$16))/($C$19*I91*$C$16))</f>
        <v>0.0101362976279994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0.000769547715917716</v>
      </c>
      <c r="Q91" s="17">
        <f t="shared" ref="Q91:Q102" si="89">P91*$B$93</f>
        <v>0.000100041203069303</v>
      </c>
      <c r="R91" s="11">
        <f t="shared" ref="R91:R102" si="90">L91*$B$93</f>
        <v>0.0098696</v>
      </c>
      <c r="S91" s="18">
        <f t="shared" ref="S91:S102" si="91">Q91/R91</f>
        <v>0.0101362976279994</v>
      </c>
      <c r="T91" s="3">
        <v>0.01</v>
      </c>
      <c r="U91" s="19">
        <f t="shared" ref="U91:U102" si="92">S91*T91</f>
        <v>0.000101362976279994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0.01490136297628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42.5583333333333</v>
      </c>
      <c r="AU91" s="1">
        <f t="shared" ref="AU91:AU102" si="98">AT91*10000*AS91*0.67*AR91*AQ91</f>
        <v>4193.58026563752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-7.25815741922581</v>
      </c>
      <c r="E92" s="13">
        <f t="shared" ref="E92:E103" si="99">D91</f>
        <v>-4.09</v>
      </c>
      <c r="F92" s="9" t="s">
        <v>107</v>
      </c>
      <c r="G92" s="6">
        <v>2</v>
      </c>
      <c r="H92" s="11">
        <f t="shared" si="83"/>
        <v>-7.25815741922581</v>
      </c>
      <c r="I92" s="11">
        <f t="shared" si="84"/>
        <v>265.891842580774</v>
      </c>
      <c r="J92" s="11">
        <f t="shared" si="85"/>
        <v>0.00658591395059549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0.151070452284082</v>
      </c>
      <c r="P92" s="11">
        <f t="shared" si="88"/>
        <v>0.000994936999220508</v>
      </c>
      <c r="Q92" s="17">
        <f t="shared" si="89"/>
        <v>0.000129341809898666</v>
      </c>
      <c r="R92" s="11">
        <f t="shared" si="90"/>
        <v>0.0098696</v>
      </c>
      <c r="S92" s="18">
        <f t="shared" si="91"/>
        <v>0.0131050711172354</v>
      </c>
      <c r="T92" s="3">
        <v>0.01</v>
      </c>
      <c r="U92" s="19">
        <f t="shared" si="92"/>
        <v>0.000131050711172354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0.0149310507111724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42.5583333333333</v>
      </c>
      <c r="AU92" s="1">
        <f t="shared" si="98"/>
        <v>4201.93506508601</v>
      </c>
    </row>
    <row r="93" s="1" customFormat="1" spans="1:47">
      <c r="A93" s="6" t="s">
        <v>70</v>
      </c>
      <c r="B93" s="6">
        <v>0.13</v>
      </c>
      <c r="C93" s="9">
        <v>2</v>
      </c>
      <c r="D93" s="12">
        <v>-3.10591688164286</v>
      </c>
      <c r="E93" s="13">
        <f t="shared" si="99"/>
        <v>-7.25815741922581</v>
      </c>
      <c r="F93" s="9" t="s">
        <v>107</v>
      </c>
      <c r="G93" s="6">
        <v>3</v>
      </c>
      <c r="H93" s="11">
        <f t="shared" si="83"/>
        <v>-3.10591688164286</v>
      </c>
      <c r="I93" s="11">
        <f t="shared" si="84"/>
        <v>270.044083118357</v>
      </c>
      <c r="J93" s="11">
        <f t="shared" si="85"/>
        <v>0.0115651722726548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0.225995515284862</v>
      </c>
      <c r="P93" s="11">
        <f t="shared" si="88"/>
        <v>0.00261367706711681</v>
      </c>
      <c r="Q93" s="17">
        <f t="shared" si="89"/>
        <v>0.000339778018725186</v>
      </c>
      <c r="R93" s="11">
        <f t="shared" si="90"/>
        <v>0.0098696</v>
      </c>
      <c r="S93" s="18">
        <f t="shared" si="91"/>
        <v>0.0344267263845734</v>
      </c>
      <c r="T93" s="3">
        <v>0.01</v>
      </c>
      <c r="U93" s="19">
        <f t="shared" si="92"/>
        <v>0.000344267263845734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0.0151442672638457</v>
      </c>
      <c r="AR93" s="27">
        <f t="shared" si="96"/>
        <v>7.592</v>
      </c>
      <c r="AS93" s="1">
        <f t="shared" si="97"/>
        <v>0.13</v>
      </c>
      <c r="AT93" s="2">
        <f t="shared" si="101"/>
        <v>42.5583333333333</v>
      </c>
      <c r="AU93" s="1">
        <f t="shared" si="98"/>
        <v>4261.93902103432</v>
      </c>
    </row>
    <row r="94" s="1" customFormat="1" spans="1:47">
      <c r="A94" s="6"/>
      <c r="B94" s="6"/>
      <c r="C94" s="9">
        <v>3</v>
      </c>
      <c r="D94" s="12">
        <v>7.66344356216129</v>
      </c>
      <c r="E94" s="13">
        <f t="shared" si="99"/>
        <v>-3.10591688164286</v>
      </c>
      <c r="F94" s="9" t="s">
        <v>107</v>
      </c>
      <c r="G94" s="6">
        <v>4</v>
      </c>
      <c r="H94" s="11">
        <f t="shared" si="83"/>
        <v>7.66344356216129</v>
      </c>
      <c r="I94" s="11">
        <f t="shared" si="84"/>
        <v>280.813443562161</v>
      </c>
      <c r="J94" s="11">
        <f t="shared" si="85"/>
        <v>0.0460984015811625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0.299301838217745</v>
      </c>
      <c r="P94" s="11">
        <f t="shared" si="88"/>
        <v>0.0137973363321417</v>
      </c>
      <c r="Q94" s="17">
        <f t="shared" si="89"/>
        <v>0.00179365372317843</v>
      </c>
      <c r="R94" s="11">
        <f t="shared" si="90"/>
        <v>0.0098696</v>
      </c>
      <c r="S94" s="18">
        <f t="shared" si="91"/>
        <v>0.181735199316936</v>
      </c>
      <c r="T94" s="3">
        <v>0.01</v>
      </c>
      <c r="U94" s="19">
        <f t="shared" si="92"/>
        <v>0.00181735199316936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0.0166173519931694</v>
      </c>
      <c r="AR94" s="27">
        <f t="shared" si="96"/>
        <v>7.592</v>
      </c>
      <c r="AS94" s="1">
        <f t="shared" si="97"/>
        <v>0.13</v>
      </c>
      <c r="AT94" s="2">
        <f t="shared" si="101"/>
        <v>42.5583333333333</v>
      </c>
      <c r="AU94" s="1">
        <f t="shared" si="98"/>
        <v>4676.4983509652</v>
      </c>
    </row>
    <row r="95" s="1" customFormat="1" spans="1:47">
      <c r="A95" s="6"/>
      <c r="B95" s="6"/>
      <c r="C95" s="9">
        <v>4</v>
      </c>
      <c r="D95" s="12">
        <v>12.473827614</v>
      </c>
      <c r="E95" s="13">
        <f t="shared" si="99"/>
        <v>7.66344356216129</v>
      </c>
      <c r="F95" s="9" t="s">
        <v>107</v>
      </c>
      <c r="G95" s="6">
        <v>5</v>
      </c>
      <c r="H95" s="11">
        <f t="shared" si="83"/>
        <v>12.473827614</v>
      </c>
      <c r="I95" s="11">
        <f t="shared" si="84"/>
        <v>285.623827614</v>
      </c>
      <c r="J95" s="11">
        <f t="shared" si="85"/>
        <v>0.0826602134792779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0.271229276791323</v>
      </c>
      <c r="O95" s="11">
        <f t="shared" si="100"/>
        <v>0.0901952250942801</v>
      </c>
      <c r="P95" s="11">
        <f t="shared" si="88"/>
        <v>0.00745555656110472</v>
      </c>
      <c r="Q95" s="17">
        <f t="shared" si="89"/>
        <v>0.000969222352943614</v>
      </c>
      <c r="R95" s="11">
        <f t="shared" si="90"/>
        <v>0.0098696</v>
      </c>
      <c r="S95" s="18">
        <f t="shared" si="91"/>
        <v>0.0982027998038029</v>
      </c>
      <c r="T95" s="3">
        <v>0.01</v>
      </c>
      <c r="U95" s="19">
        <f t="shared" si="92"/>
        <v>0.00098202799803803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0.028082027998038</v>
      </c>
      <c r="AR95" s="27">
        <f t="shared" si="96"/>
        <v>7.592</v>
      </c>
      <c r="AS95" s="1">
        <f t="shared" si="97"/>
        <v>0.13</v>
      </c>
      <c r="AT95" s="2">
        <f t="shared" si="101"/>
        <v>42.5583333333333</v>
      </c>
      <c r="AU95" s="1">
        <f t="shared" si="98"/>
        <v>7902.9172444903</v>
      </c>
    </row>
    <row r="96" s="1" customFormat="1" spans="1:47">
      <c r="A96" s="6"/>
      <c r="B96" s="6"/>
      <c r="C96" s="9">
        <v>5</v>
      </c>
      <c r="D96" s="12">
        <v>17.5108622041936</v>
      </c>
      <c r="E96" s="13">
        <f t="shared" si="99"/>
        <v>12.473827614</v>
      </c>
      <c r="F96" s="9" t="s">
        <v>109</v>
      </c>
      <c r="G96" s="6">
        <v>6</v>
      </c>
      <c r="H96" s="11">
        <f t="shared" si="83"/>
        <v>17.5108622041936</v>
      </c>
      <c r="I96" s="11">
        <f t="shared" si="84"/>
        <v>290.660862204194</v>
      </c>
      <c r="J96" s="11">
        <f t="shared" si="85"/>
        <v>0.14923116095382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0.158659668533175</v>
      </c>
      <c r="P96" s="11">
        <f t="shared" si="88"/>
        <v>0.023676966531754</v>
      </c>
      <c r="Q96" s="17">
        <f t="shared" si="89"/>
        <v>0.00307800564912802</v>
      </c>
      <c r="R96" s="11">
        <f t="shared" si="90"/>
        <v>0.0098696</v>
      </c>
      <c r="S96" s="18">
        <f t="shared" si="91"/>
        <v>0.311867314696444</v>
      </c>
      <c r="T96" s="3">
        <v>0.01</v>
      </c>
      <c r="U96" s="19">
        <f t="shared" si="92"/>
        <v>0.00311867314696444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0.0302186731469644</v>
      </c>
      <c r="AR96" s="27">
        <f t="shared" si="96"/>
        <v>7.592</v>
      </c>
      <c r="AS96" s="1">
        <f t="shared" si="97"/>
        <v>0.13</v>
      </c>
      <c r="AT96" s="2">
        <f t="shared" si="101"/>
        <v>42.5583333333333</v>
      </c>
      <c r="AU96" s="1">
        <f t="shared" si="98"/>
        <v>8504.21747088374</v>
      </c>
    </row>
    <row r="97" s="1" customFormat="1" spans="1:47">
      <c r="A97" s="6"/>
      <c r="B97" s="6"/>
      <c r="C97" s="9">
        <v>6</v>
      </c>
      <c r="D97" s="12">
        <v>21.62758379</v>
      </c>
      <c r="E97" s="13">
        <f t="shared" si="99"/>
        <v>17.5108622041936</v>
      </c>
      <c r="F97" s="9" t="s">
        <v>107</v>
      </c>
      <c r="G97" s="6">
        <v>7</v>
      </c>
      <c r="H97" s="11">
        <f t="shared" si="83"/>
        <v>21.62758379</v>
      </c>
      <c r="I97" s="11">
        <f t="shared" si="84"/>
        <v>294.77758379</v>
      </c>
      <c r="J97" s="11">
        <f t="shared" si="85"/>
        <v>0.238250957199709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0.210902702001421</v>
      </c>
      <c r="P97" s="11">
        <f t="shared" si="88"/>
        <v>0.0502477706278437</v>
      </c>
      <c r="Q97" s="17">
        <f t="shared" si="89"/>
        <v>0.00653221018161968</v>
      </c>
      <c r="R97" s="11">
        <f t="shared" si="90"/>
        <v>0.0098696</v>
      </c>
      <c r="S97" s="18">
        <f t="shared" si="91"/>
        <v>0.661851562537456</v>
      </c>
      <c r="T97" s="3">
        <v>0.01</v>
      </c>
      <c r="U97" s="19">
        <f t="shared" si="92"/>
        <v>0.00661851562537456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0.0337185156253746</v>
      </c>
      <c r="AR97" s="27">
        <f t="shared" si="96"/>
        <v>7.592</v>
      </c>
      <c r="AS97" s="1">
        <f t="shared" si="97"/>
        <v>0.13</v>
      </c>
      <c r="AT97" s="2">
        <f t="shared" si="101"/>
        <v>42.5583333333333</v>
      </c>
      <c r="AU97" s="1">
        <f t="shared" si="98"/>
        <v>9489.15222978219</v>
      </c>
    </row>
    <row r="98" s="1" customFormat="1" spans="1:47">
      <c r="A98" s="6"/>
      <c r="B98" s="6"/>
      <c r="C98" s="9">
        <v>7</v>
      </c>
      <c r="D98" s="12">
        <v>23.2127893870968</v>
      </c>
      <c r="E98" s="13">
        <f t="shared" si="99"/>
        <v>21.62758379</v>
      </c>
      <c r="F98" s="9" t="s">
        <v>107</v>
      </c>
      <c r="G98" s="6">
        <v>8</v>
      </c>
      <c r="H98" s="11">
        <f t="shared" si="83"/>
        <v>23.2127893870968</v>
      </c>
      <c r="I98" s="11">
        <f t="shared" si="84"/>
        <v>296.362789387097</v>
      </c>
      <c r="J98" s="11">
        <f t="shared" si="85"/>
        <v>0.284292281409348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0.236574931373578</v>
      </c>
      <c r="P98" s="11">
        <f t="shared" si="88"/>
        <v>0.0672564269644543</v>
      </c>
      <c r="Q98" s="17">
        <f t="shared" si="89"/>
        <v>0.00874333550537906</v>
      </c>
      <c r="R98" s="11">
        <f t="shared" si="90"/>
        <v>0.0098696</v>
      </c>
      <c r="S98" s="18">
        <f t="shared" si="91"/>
        <v>0.885885497424319</v>
      </c>
      <c r="T98" s="3">
        <v>0.01</v>
      </c>
      <c r="U98" s="19">
        <f t="shared" si="92"/>
        <v>0.00885885497424319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0.0359588549742432</v>
      </c>
      <c r="AR98" s="27">
        <f t="shared" si="96"/>
        <v>7.592</v>
      </c>
      <c r="AS98" s="1">
        <f t="shared" si="97"/>
        <v>0.13</v>
      </c>
      <c r="AT98" s="2">
        <f t="shared" si="101"/>
        <v>42.5583333333333</v>
      </c>
      <c r="AU98" s="1">
        <f t="shared" si="98"/>
        <v>10119.6343472034</v>
      </c>
    </row>
    <row r="99" s="1" customFormat="1" spans="1:47">
      <c r="A99" s="6"/>
      <c r="B99" s="6"/>
      <c r="C99" s="9">
        <v>8</v>
      </c>
      <c r="D99" s="12">
        <v>22.7996500880645</v>
      </c>
      <c r="E99" s="13">
        <f t="shared" si="99"/>
        <v>23.2127893870968</v>
      </c>
      <c r="F99" s="9" t="s">
        <v>107</v>
      </c>
      <c r="G99" s="6">
        <v>9</v>
      </c>
      <c r="H99" s="11">
        <f t="shared" si="83"/>
        <v>22.7996500880645</v>
      </c>
      <c r="I99" s="11">
        <f t="shared" si="84"/>
        <v>295.949650088064</v>
      </c>
      <c r="J99" s="11">
        <f t="shared" si="85"/>
        <v>0.271548019566553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0.245238504409123</v>
      </c>
      <c r="P99" s="11">
        <f t="shared" si="88"/>
        <v>0.0665940301937609</v>
      </c>
      <c r="Q99" s="17">
        <f t="shared" si="89"/>
        <v>0.00865722392518892</v>
      </c>
      <c r="R99" s="11">
        <f t="shared" si="90"/>
        <v>0.0098696</v>
      </c>
      <c r="S99" s="18">
        <f t="shared" si="91"/>
        <v>0.877160566303489</v>
      </c>
      <c r="T99" s="3">
        <v>0.01</v>
      </c>
      <c r="U99" s="19">
        <f t="shared" si="92"/>
        <v>0.00877160566303489</v>
      </c>
      <c r="V99" s="18"/>
      <c r="W99" s="3"/>
      <c r="X99" s="19"/>
      <c r="Y99" s="20">
        <v>0.02</v>
      </c>
      <c r="Z99" s="3">
        <v>0.49</v>
      </c>
      <c r="AA99" s="21">
        <f t="shared" si="93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4"/>
        <v>0.005</v>
      </c>
      <c r="AQ99" s="1">
        <f t="shared" si="95"/>
        <v>0.0235716056630349</v>
      </c>
      <c r="AR99" s="27">
        <f t="shared" si="96"/>
        <v>7.592</v>
      </c>
      <c r="AS99" s="1">
        <f t="shared" si="97"/>
        <v>0.13</v>
      </c>
      <c r="AT99" s="2">
        <f t="shared" si="101"/>
        <v>42.5583333333333</v>
      </c>
      <c r="AU99" s="1">
        <f t="shared" si="98"/>
        <v>6633.58247800831</v>
      </c>
    </row>
    <row r="100" s="1" customFormat="1" spans="1:47">
      <c r="A100" s="6"/>
      <c r="B100" s="6"/>
      <c r="C100" s="9">
        <v>9</v>
      </c>
      <c r="D100" s="12">
        <v>14.7571336996667</v>
      </c>
      <c r="E100" s="13">
        <f t="shared" si="99"/>
        <v>22.7996500880645</v>
      </c>
      <c r="F100" s="9" t="s">
        <v>107</v>
      </c>
      <c r="G100" s="6">
        <v>10</v>
      </c>
      <c r="H100" s="11">
        <f t="shared" si="83"/>
        <v>14.7571336996667</v>
      </c>
      <c r="I100" s="11">
        <f t="shared" si="84"/>
        <v>287.907133699667</v>
      </c>
      <c r="J100" s="11">
        <f t="shared" si="85"/>
        <v>0.108320295826017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0.254564474215362</v>
      </c>
      <c r="P100" s="11">
        <f t="shared" si="88"/>
        <v>0.0275744991538025</v>
      </c>
      <c r="Q100" s="17">
        <f t="shared" si="89"/>
        <v>0.00358468488999432</v>
      </c>
      <c r="R100" s="11">
        <f t="shared" si="90"/>
        <v>0.0098696</v>
      </c>
      <c r="S100" s="18">
        <f t="shared" si="91"/>
        <v>0.36320467800056</v>
      </c>
      <c r="T100" s="3">
        <v>0.01</v>
      </c>
      <c r="U100" s="19">
        <f t="shared" si="92"/>
        <v>0.0036320467800056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0.0184320467800056</v>
      </c>
      <c r="AR100" s="27">
        <f t="shared" si="96"/>
        <v>7.592</v>
      </c>
      <c r="AS100" s="1">
        <f t="shared" si="97"/>
        <v>0.13</v>
      </c>
      <c r="AT100" s="2">
        <f t="shared" si="101"/>
        <v>42.5583333333333</v>
      </c>
      <c r="AU100" s="1">
        <f t="shared" si="98"/>
        <v>5187.19447039706</v>
      </c>
    </row>
    <row r="101" s="1" customFormat="1" spans="1:47">
      <c r="A101" s="6"/>
      <c r="B101" s="6"/>
      <c r="C101" s="9">
        <v>10</v>
      </c>
      <c r="D101" s="12">
        <v>8.5887607473871</v>
      </c>
      <c r="E101" s="13">
        <f t="shared" si="99"/>
        <v>14.7571336996667</v>
      </c>
      <c r="F101" s="9" t="s">
        <v>107</v>
      </c>
      <c r="G101" s="6">
        <v>11</v>
      </c>
      <c r="H101" s="11">
        <f t="shared" si="83"/>
        <v>8.5887607473871</v>
      </c>
      <c r="I101" s="11">
        <f t="shared" si="84"/>
        <v>281.738760747387</v>
      </c>
      <c r="J101" s="11">
        <f t="shared" si="85"/>
        <v>0.0516586067832613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0.215640476308482</v>
      </c>
      <c r="O101" s="11">
        <f t="shared" si="100"/>
        <v>0.087269498753078</v>
      </c>
      <c r="P101" s="11">
        <f t="shared" si="88"/>
        <v>0.00450822072025757</v>
      </c>
      <c r="Q101" s="17">
        <f t="shared" si="89"/>
        <v>0.000586068693633484</v>
      </c>
      <c r="R101" s="11">
        <f t="shared" si="90"/>
        <v>0.0098696</v>
      </c>
      <c r="S101" s="18">
        <f t="shared" si="91"/>
        <v>0.0593812002141408</v>
      </c>
      <c r="T101" s="3">
        <v>0.01</v>
      </c>
      <c r="U101" s="19">
        <f t="shared" si="92"/>
        <v>0.000593812002141408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0.0153938120021414</v>
      </c>
      <c r="AR101" s="27">
        <f t="shared" si="96"/>
        <v>7.592</v>
      </c>
      <c r="AS101" s="1">
        <f t="shared" si="97"/>
        <v>0.13</v>
      </c>
      <c r="AT101" s="2">
        <f t="shared" si="101"/>
        <v>42.5583333333333</v>
      </c>
      <c r="AU101" s="1">
        <f t="shared" si="98"/>
        <v>4332.1665493199</v>
      </c>
    </row>
    <row r="102" s="1" customFormat="1" spans="1:48">
      <c r="A102" s="6"/>
      <c r="B102" s="6"/>
      <c r="C102" s="9">
        <v>11</v>
      </c>
      <c r="D102" s="12">
        <v>2.3060291473</v>
      </c>
      <c r="E102" s="13">
        <f t="shared" si="99"/>
        <v>8.5887607473871</v>
      </c>
      <c r="F102" s="9" t="s">
        <v>109</v>
      </c>
      <c r="G102" s="6">
        <v>12</v>
      </c>
      <c r="H102" s="11">
        <f t="shared" si="83"/>
        <v>2.3060291473</v>
      </c>
      <c r="I102" s="11">
        <f t="shared" si="84"/>
        <v>275.4560291473</v>
      </c>
      <c r="J102" s="11">
        <f t="shared" si="85"/>
        <v>0.0234859943906826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0.15868127803282</v>
      </c>
      <c r="P102" s="11">
        <f t="shared" si="88"/>
        <v>0.00372678760578517</v>
      </c>
      <c r="Q102" s="17">
        <f t="shared" si="89"/>
        <v>0.000484482388752072</v>
      </c>
      <c r="R102" s="11">
        <f t="shared" si="90"/>
        <v>0.0098696</v>
      </c>
      <c r="S102" s="18">
        <f t="shared" si="91"/>
        <v>0.0490883509718805</v>
      </c>
      <c r="T102" s="3">
        <v>0.01</v>
      </c>
      <c r="U102" s="19">
        <f t="shared" si="92"/>
        <v>0.000490883509718805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0.0152908835097188</v>
      </c>
      <c r="AR102" s="27">
        <f t="shared" si="96"/>
        <v>7.592</v>
      </c>
      <c r="AS102" s="1">
        <f t="shared" si="97"/>
        <v>0.13</v>
      </c>
      <c r="AT102" s="2">
        <f t="shared" si="101"/>
        <v>42.5583333333333</v>
      </c>
      <c r="AU102" s="1">
        <f t="shared" si="98"/>
        <v>4303.20014569076</v>
      </c>
      <c r="AV102" s="1">
        <f>SUM(AU91:AU102)</f>
        <v>73806.0176384987</v>
      </c>
    </row>
    <row r="103" s="1" customFormat="1" spans="1:46">
      <c r="A103" s="6"/>
      <c r="B103" s="6"/>
      <c r="C103" s="9">
        <v>12</v>
      </c>
      <c r="D103" s="12">
        <v>-6.25838608554839</v>
      </c>
      <c r="E103" s="13">
        <f t="shared" si="99"/>
        <v>2.3060291473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51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spans="1:52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8"/>
    </row>
    <row r="107" s="1" customFormat="1" spans="1:52">
      <c r="A107" s="6" t="s">
        <v>105</v>
      </c>
      <c r="B107" s="6">
        <f>F9</f>
        <v>122.786</v>
      </c>
      <c r="C107" s="9" t="s">
        <v>106</v>
      </c>
      <c r="D107" s="10">
        <v>-4.09</v>
      </c>
      <c r="E107" s="9"/>
      <c r="F107" s="9"/>
      <c r="G107" s="6">
        <v>1</v>
      </c>
      <c r="H107" s="11">
        <f t="shared" ref="H107:H118" si="102">E108</f>
        <v>-4.09</v>
      </c>
      <c r="I107" s="11">
        <f t="shared" ref="I107:I118" si="103">H107+273.15</f>
        <v>269.06</v>
      </c>
      <c r="J107" s="11">
        <f t="shared" ref="J107:J118" si="104">EXP(($C$18*(I107-$C$16))/($C$19*I107*$C$16))</f>
        <v>0.0101362976279994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0.0280033974124096</v>
      </c>
      <c r="Q107" s="17">
        <f t="shared" ref="Q107:Q118" si="108">P107*$B$109</f>
        <v>0.00812098524959877</v>
      </c>
      <c r="R107" s="11">
        <f t="shared" ref="R107:R118" si="109">L107*$B$109</f>
        <v>0.80117865</v>
      </c>
      <c r="S107" s="18">
        <f t="shared" ref="S107:S118" si="110">Q107/R107</f>
        <v>0.0101362976279994</v>
      </c>
      <c r="T107" s="3">
        <v>0.27</v>
      </c>
      <c r="U107" s="19">
        <f t="shared" ref="U107:U118" si="111">S107*T107</f>
        <v>0.00273680035955984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0.226931760309863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 t="shared" ref="AE107:AE118" si="115">$E$9/12</f>
        <v>93.6233333333333</v>
      </c>
      <c r="AF107" s="1">
        <f t="shared" ref="AF107:AF118" si="116">AE107*10000*AC107*AB107</f>
        <v>2173937.16430821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8"/>
    </row>
    <row r="108" s="1" customFormat="1" spans="1:52">
      <c r="A108" s="6" t="s">
        <v>108</v>
      </c>
      <c r="B108" s="6">
        <v>27</v>
      </c>
      <c r="C108" s="9">
        <v>1</v>
      </c>
      <c r="D108" s="12">
        <v>-7.25815741922581</v>
      </c>
      <c r="E108" s="13">
        <f t="shared" ref="E108:E119" si="117">D107</f>
        <v>-4.09</v>
      </c>
      <c r="F108" s="9" t="s">
        <v>107</v>
      </c>
      <c r="G108" s="6">
        <v>2</v>
      </c>
      <c r="H108" s="11">
        <f t="shared" si="102"/>
        <v>-7.25815741922581</v>
      </c>
      <c r="I108" s="11">
        <f t="shared" si="103"/>
        <v>265.891842580774</v>
      </c>
      <c r="J108" s="11">
        <f t="shared" si="104"/>
        <v>0.00658591395059549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5.49736660258759</v>
      </c>
      <c r="P108" s="11">
        <f t="shared" si="107"/>
        <v>0.0362051833995194</v>
      </c>
      <c r="Q108" s="17">
        <f t="shared" si="108"/>
        <v>0.0104995031858606</v>
      </c>
      <c r="R108" s="11">
        <f t="shared" si="109"/>
        <v>0.80117865</v>
      </c>
      <c r="S108" s="18">
        <f t="shared" si="110"/>
        <v>0.0131050711172354</v>
      </c>
      <c r="T108" s="3">
        <v>0.27</v>
      </c>
      <c r="U108" s="19">
        <f t="shared" si="111"/>
        <v>0.00353836920165355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0.227087505135881</v>
      </c>
      <c r="AC108" s="27">
        <f t="shared" si="113"/>
        <v>10.2321666666667</v>
      </c>
      <c r="AD108" s="1">
        <f t="shared" si="114"/>
        <v>0.29</v>
      </c>
      <c r="AE108" s="28">
        <f t="shared" si="115"/>
        <v>93.6233333333333</v>
      </c>
      <c r="AF108" s="1">
        <f t="shared" si="116"/>
        <v>2175429.15231803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8"/>
    </row>
    <row r="109" s="1" customFormat="1" spans="1:52">
      <c r="A109" s="6" t="s">
        <v>70</v>
      </c>
      <c r="B109" s="6">
        <v>0.29</v>
      </c>
      <c r="C109" s="9">
        <v>2</v>
      </c>
      <c r="D109" s="12">
        <v>-3.10591688164286</v>
      </c>
      <c r="E109" s="13">
        <f t="shared" si="117"/>
        <v>-7.25815741922581</v>
      </c>
      <c r="F109" s="9" t="s">
        <v>107</v>
      </c>
      <c r="G109" s="6">
        <v>3</v>
      </c>
      <c r="H109" s="11">
        <f t="shared" si="102"/>
        <v>-3.10591688164286</v>
      </c>
      <c r="I109" s="11">
        <f t="shared" si="103"/>
        <v>270.044083118357</v>
      </c>
      <c r="J109" s="11">
        <f t="shared" si="104"/>
        <v>0.0115651722726548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8.22384641918807</v>
      </c>
      <c r="P109" s="11">
        <f t="shared" si="107"/>
        <v>0.0951102005817651</v>
      </c>
      <c r="Q109" s="17">
        <f t="shared" si="108"/>
        <v>0.0275819581687119</v>
      </c>
      <c r="R109" s="11">
        <f t="shared" si="109"/>
        <v>0.80117865</v>
      </c>
      <c r="S109" s="18">
        <f t="shared" si="110"/>
        <v>0.0344267263845734</v>
      </c>
      <c r="T109" s="3">
        <v>0.27</v>
      </c>
      <c r="U109" s="19">
        <f t="shared" si="111"/>
        <v>0.00929521612383482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0.228206060492861</v>
      </c>
      <c r="AC109" s="27">
        <f t="shared" si="113"/>
        <v>10.2321666666667</v>
      </c>
      <c r="AD109" s="1">
        <f t="shared" si="114"/>
        <v>0.29</v>
      </c>
      <c r="AE109" s="28">
        <f t="shared" si="115"/>
        <v>93.6233333333333</v>
      </c>
      <c r="AF109" s="1">
        <f t="shared" si="116"/>
        <v>2186144.57204401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8"/>
    </row>
    <row r="110" s="1" customFormat="1" spans="1:52">
      <c r="A110" s="6"/>
      <c r="B110" s="6"/>
      <c r="C110" s="9">
        <v>3</v>
      </c>
      <c r="D110" s="12">
        <v>7.66344356216129</v>
      </c>
      <c r="E110" s="13">
        <f t="shared" si="117"/>
        <v>-3.10591688164286</v>
      </c>
      <c r="F110" s="9" t="s">
        <v>107</v>
      </c>
      <c r="G110" s="6">
        <v>4</v>
      </c>
      <c r="H110" s="11">
        <f t="shared" si="102"/>
        <v>7.66344356216129</v>
      </c>
      <c r="I110" s="11">
        <f t="shared" si="103"/>
        <v>280.813443562161</v>
      </c>
      <c r="J110" s="11">
        <f t="shared" si="104"/>
        <v>0.0460984015811625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10.8914212186063</v>
      </c>
      <c r="P110" s="11">
        <f t="shared" si="107"/>
        <v>0.502077109124908</v>
      </c>
      <c r="Q110" s="17">
        <f t="shared" si="108"/>
        <v>0.145602361646223</v>
      </c>
      <c r="R110" s="11">
        <f t="shared" si="109"/>
        <v>0.80117865</v>
      </c>
      <c r="S110" s="18">
        <f t="shared" si="110"/>
        <v>0.181735199316936</v>
      </c>
      <c r="T110" s="3">
        <v>0.27</v>
      </c>
      <c r="U110" s="19">
        <f t="shared" si="111"/>
        <v>0.0490685038155726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0.235934010291366</v>
      </c>
      <c r="AC110" s="27">
        <f t="shared" si="113"/>
        <v>10.2321666666667</v>
      </c>
      <c r="AD110" s="1">
        <f t="shared" si="114"/>
        <v>0.29</v>
      </c>
      <c r="AE110" s="28">
        <f t="shared" si="115"/>
        <v>93.6233333333333</v>
      </c>
      <c r="AF110" s="1">
        <f t="shared" si="116"/>
        <v>2260175.9779959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8"/>
    </row>
    <row r="111" s="1" customFormat="1" spans="1:52">
      <c r="A111" s="6"/>
      <c r="B111" s="6"/>
      <c r="C111" s="9">
        <v>4</v>
      </c>
      <c r="D111" s="12">
        <v>12.473827614</v>
      </c>
      <c r="E111" s="13">
        <f t="shared" si="117"/>
        <v>7.66344356216129</v>
      </c>
      <c r="F111" s="9" t="s">
        <v>107</v>
      </c>
      <c r="G111" s="6">
        <v>5</v>
      </c>
      <c r="H111" s="11">
        <f t="shared" si="102"/>
        <v>12.473827614</v>
      </c>
      <c r="I111" s="11">
        <f t="shared" si="103"/>
        <v>285.623827614</v>
      </c>
      <c r="J111" s="11">
        <f t="shared" si="104"/>
        <v>0.0826602134792779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9.86987690400733</v>
      </c>
      <c r="O111" s="11">
        <f t="shared" si="118"/>
        <v>3.28215220547407</v>
      </c>
      <c r="P111" s="11">
        <f t="shared" si="107"/>
        <v>0.271303401975969</v>
      </c>
      <c r="Q111" s="17">
        <f t="shared" si="108"/>
        <v>0.0786779865730311</v>
      </c>
      <c r="R111" s="11">
        <f t="shared" si="109"/>
        <v>0.80117865</v>
      </c>
      <c r="S111" s="18">
        <f t="shared" si="110"/>
        <v>0.098202799803803</v>
      </c>
      <c r="T111" s="3">
        <v>0.27</v>
      </c>
      <c r="U111" s="19">
        <f t="shared" si="111"/>
        <v>0.0265147559470268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0.280351817080507</v>
      </c>
      <c r="AC111" s="27">
        <f t="shared" si="113"/>
        <v>10.2321666666667</v>
      </c>
      <c r="AD111" s="1">
        <f t="shared" si="114"/>
        <v>0.29</v>
      </c>
      <c r="AE111" s="28">
        <f t="shared" si="115"/>
        <v>93.6233333333333</v>
      </c>
      <c r="AF111" s="1">
        <f t="shared" si="116"/>
        <v>2685685.04206048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8"/>
    </row>
    <row r="112" s="1" customFormat="1" spans="1:52">
      <c r="A112" s="6"/>
      <c r="B112" s="6"/>
      <c r="C112" s="9">
        <v>5</v>
      </c>
      <c r="D112" s="12">
        <v>17.5108622041936</v>
      </c>
      <c r="E112" s="13">
        <f t="shared" si="117"/>
        <v>12.473827614</v>
      </c>
      <c r="F112" s="9" t="s">
        <v>109</v>
      </c>
      <c r="G112" s="6">
        <v>6</v>
      </c>
      <c r="H112" s="11">
        <f t="shared" si="102"/>
        <v>17.5108622041936</v>
      </c>
      <c r="I112" s="11">
        <f t="shared" si="103"/>
        <v>290.660862204194</v>
      </c>
      <c r="J112" s="11">
        <f t="shared" si="104"/>
        <v>0.14923116095382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5.7735338034981</v>
      </c>
      <c r="P112" s="11">
        <f t="shared" si="107"/>
        <v>0.861591152302145</v>
      </c>
      <c r="Q112" s="17">
        <f t="shared" si="108"/>
        <v>0.249861434167622</v>
      </c>
      <c r="R112" s="11">
        <f t="shared" si="109"/>
        <v>0.80117865</v>
      </c>
      <c r="S112" s="18">
        <f t="shared" si="110"/>
        <v>0.311867314696444</v>
      </c>
      <c r="T112" s="3">
        <v>0.27</v>
      </c>
      <c r="U112" s="19">
        <f t="shared" si="111"/>
        <v>0.0842041749680399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0.29156087119629</v>
      </c>
      <c r="AC112" s="27">
        <f t="shared" si="113"/>
        <v>10.2321666666667</v>
      </c>
      <c r="AD112" s="1">
        <f t="shared" si="114"/>
        <v>0.29</v>
      </c>
      <c r="AE112" s="28">
        <f t="shared" si="115"/>
        <v>93.6233333333333</v>
      </c>
      <c r="AF112" s="1">
        <f t="shared" si="116"/>
        <v>2793064.36739497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8"/>
    </row>
    <row r="113" s="1" customFormat="1" spans="1:52">
      <c r="A113" s="6"/>
      <c r="B113" s="6"/>
      <c r="C113" s="9">
        <v>6</v>
      </c>
      <c r="D113" s="12">
        <v>21.62758379</v>
      </c>
      <c r="E113" s="13">
        <f t="shared" si="117"/>
        <v>17.5108622041936</v>
      </c>
      <c r="F113" s="9" t="s">
        <v>107</v>
      </c>
      <c r="G113" s="6">
        <v>7</v>
      </c>
      <c r="H113" s="11">
        <f t="shared" si="102"/>
        <v>21.62758379</v>
      </c>
      <c r="I113" s="11">
        <f t="shared" si="103"/>
        <v>294.77758379</v>
      </c>
      <c r="J113" s="11">
        <f t="shared" si="104"/>
        <v>0.238250957199709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7.67462765119595</v>
      </c>
      <c r="P113" s="11">
        <f t="shared" si="107"/>
        <v>1.82848738404879</v>
      </c>
      <c r="Q113" s="17">
        <f t="shared" si="108"/>
        <v>0.53026134137415</v>
      </c>
      <c r="R113" s="11">
        <f t="shared" si="109"/>
        <v>0.80117865</v>
      </c>
      <c r="S113" s="18">
        <f t="shared" si="110"/>
        <v>0.661851562537456</v>
      </c>
      <c r="T113" s="3">
        <v>0.27</v>
      </c>
      <c r="U113" s="19">
        <f t="shared" si="111"/>
        <v>0.178699921885113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2"/>
        <v>0.309921394822277</v>
      </c>
      <c r="AC113" s="27">
        <f t="shared" si="113"/>
        <v>10.2321666666667</v>
      </c>
      <c r="AD113" s="1">
        <f t="shared" si="114"/>
        <v>0.29</v>
      </c>
      <c r="AE113" s="28">
        <f t="shared" si="115"/>
        <v>93.6233333333333</v>
      </c>
      <c r="AF113" s="1">
        <f t="shared" si="116"/>
        <v>2968952.59305449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8"/>
    </row>
    <row r="114" s="1" customFormat="1" spans="1:52">
      <c r="A114" s="6"/>
      <c r="B114" s="6"/>
      <c r="C114" s="9">
        <v>7</v>
      </c>
      <c r="D114" s="12">
        <v>23.2127893870968</v>
      </c>
      <c r="E114" s="13">
        <f t="shared" si="117"/>
        <v>21.62758379</v>
      </c>
      <c r="F114" s="9" t="s">
        <v>107</v>
      </c>
      <c r="G114" s="6">
        <v>8</v>
      </c>
      <c r="H114" s="11">
        <f t="shared" si="102"/>
        <v>23.2127893870968</v>
      </c>
      <c r="I114" s="11">
        <f t="shared" si="103"/>
        <v>296.362789387097</v>
      </c>
      <c r="J114" s="11">
        <f t="shared" si="104"/>
        <v>0.284292281409348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8.60882526714716</v>
      </c>
      <c r="P114" s="11">
        <f t="shared" si="107"/>
        <v>2.4474225754517</v>
      </c>
      <c r="Q114" s="17">
        <f t="shared" si="108"/>
        <v>0.709752546880994</v>
      </c>
      <c r="R114" s="11">
        <f t="shared" si="109"/>
        <v>0.80117865</v>
      </c>
      <c r="S114" s="18">
        <f t="shared" si="110"/>
        <v>0.885885497424319</v>
      </c>
      <c r="T114" s="3">
        <v>0.27</v>
      </c>
      <c r="U114" s="19">
        <f t="shared" si="111"/>
        <v>0.239189084304566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2"/>
        <v>0.321674439080377</v>
      </c>
      <c r="AC114" s="27">
        <f t="shared" si="113"/>
        <v>10.2321666666667</v>
      </c>
      <c r="AD114" s="1">
        <f t="shared" si="114"/>
        <v>0.29</v>
      </c>
      <c r="AE114" s="28">
        <f t="shared" si="115"/>
        <v>93.6233333333333</v>
      </c>
      <c r="AF114" s="1">
        <f t="shared" si="116"/>
        <v>3081543.1783104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8"/>
    </row>
    <row r="115" s="1" customFormat="1" spans="1:52">
      <c r="A115" s="6"/>
      <c r="B115" s="6"/>
      <c r="C115" s="9">
        <v>8</v>
      </c>
      <c r="D115" s="12">
        <v>22.7996500880645</v>
      </c>
      <c r="E115" s="13">
        <f t="shared" si="117"/>
        <v>23.2127893870968</v>
      </c>
      <c r="F115" s="9" t="s">
        <v>107</v>
      </c>
      <c r="G115" s="6">
        <v>9</v>
      </c>
      <c r="H115" s="11">
        <f t="shared" si="102"/>
        <v>22.7996500880645</v>
      </c>
      <c r="I115" s="11">
        <f t="shared" si="103"/>
        <v>295.949650088064</v>
      </c>
      <c r="J115" s="11">
        <f t="shared" si="104"/>
        <v>0.271548019566553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8.92408769169545</v>
      </c>
      <c r="P115" s="11">
        <f t="shared" si="107"/>
        <v>2.42331833911815</v>
      </c>
      <c r="Q115" s="17">
        <f t="shared" si="108"/>
        <v>0.702762318344265</v>
      </c>
      <c r="R115" s="11">
        <f t="shared" si="109"/>
        <v>0.80117865</v>
      </c>
      <c r="S115" s="18">
        <f t="shared" si="110"/>
        <v>0.877160566303489</v>
      </c>
      <c r="T115" s="3">
        <v>0.27</v>
      </c>
      <c r="U115" s="19">
        <f t="shared" si="111"/>
        <v>0.236833352901942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12"/>
        <v>0.272416720468847</v>
      </c>
      <c r="AC115" s="27">
        <f t="shared" si="113"/>
        <v>10.2321666666667</v>
      </c>
      <c r="AD115" s="1">
        <f t="shared" si="114"/>
        <v>0.29</v>
      </c>
      <c r="AE115" s="28">
        <f t="shared" si="115"/>
        <v>93.6233333333333</v>
      </c>
      <c r="AF115" s="1">
        <f t="shared" si="116"/>
        <v>2609669.23271361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8"/>
    </row>
    <row r="116" s="1" customFormat="1" spans="1:52">
      <c r="A116" s="6"/>
      <c r="B116" s="6"/>
      <c r="C116" s="9">
        <v>9</v>
      </c>
      <c r="D116" s="12">
        <v>14.7571336996667</v>
      </c>
      <c r="E116" s="13">
        <f t="shared" si="117"/>
        <v>22.7996500880645</v>
      </c>
      <c r="F116" s="9" t="s">
        <v>107</v>
      </c>
      <c r="G116" s="6">
        <v>10</v>
      </c>
      <c r="H116" s="11">
        <f t="shared" si="102"/>
        <v>14.7571336996667</v>
      </c>
      <c r="I116" s="11">
        <f t="shared" si="103"/>
        <v>287.907133699667</v>
      </c>
      <c r="J116" s="11">
        <f t="shared" si="104"/>
        <v>0.108320295826017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9.2634543525773</v>
      </c>
      <c r="P116" s="11">
        <f t="shared" si="107"/>
        <v>1.00342011584198</v>
      </c>
      <c r="Q116" s="17">
        <f t="shared" si="108"/>
        <v>0.290991833594173</v>
      </c>
      <c r="R116" s="11">
        <f t="shared" si="109"/>
        <v>0.80117865</v>
      </c>
      <c r="S116" s="18">
        <f t="shared" si="110"/>
        <v>0.36320467800056</v>
      </c>
      <c r="T116" s="3">
        <v>0.27</v>
      </c>
      <c r="U116" s="19">
        <f t="shared" si="111"/>
        <v>0.0980652630601511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2"/>
        <v>0.245454080612587</v>
      </c>
      <c r="AC116" s="27">
        <f t="shared" si="113"/>
        <v>10.2321666666667</v>
      </c>
      <c r="AD116" s="1">
        <f t="shared" si="114"/>
        <v>0.29</v>
      </c>
      <c r="AE116" s="28">
        <f t="shared" si="115"/>
        <v>93.6233333333333</v>
      </c>
      <c r="AF116" s="1">
        <f t="shared" si="116"/>
        <v>2351375.35286468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8"/>
    </row>
    <row r="117" s="1" customFormat="1" spans="1:52">
      <c r="A117" s="6"/>
      <c r="B117" s="6"/>
      <c r="C117" s="9">
        <v>10</v>
      </c>
      <c r="D117" s="12">
        <v>8.5887607473871</v>
      </c>
      <c r="E117" s="13">
        <f t="shared" si="117"/>
        <v>14.7571336996667</v>
      </c>
      <c r="F117" s="9" t="s">
        <v>107</v>
      </c>
      <c r="G117" s="6">
        <v>11</v>
      </c>
      <c r="H117" s="11">
        <f t="shared" si="102"/>
        <v>8.5887607473871</v>
      </c>
      <c r="I117" s="11">
        <f t="shared" si="103"/>
        <v>281.738760747387</v>
      </c>
      <c r="J117" s="11">
        <f t="shared" si="104"/>
        <v>0.0516586067832613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7.84703252489856</v>
      </c>
      <c r="O117" s="11">
        <f t="shared" si="118"/>
        <v>3.17568671183677</v>
      </c>
      <c r="P117" s="11">
        <f t="shared" si="107"/>
        <v>0.164051551113604</v>
      </c>
      <c r="Q117" s="17">
        <f t="shared" si="108"/>
        <v>0.047574949822945</v>
      </c>
      <c r="R117" s="11">
        <f t="shared" si="109"/>
        <v>0.80117865</v>
      </c>
      <c r="S117" s="18">
        <f t="shared" si="110"/>
        <v>0.0593812002141408</v>
      </c>
      <c r="T117" s="3">
        <v>0.27</v>
      </c>
      <c r="U117" s="19">
        <f t="shared" si="111"/>
        <v>0.016032924057818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0.229515197144434</v>
      </c>
      <c r="AC117" s="27">
        <f t="shared" si="113"/>
        <v>10.2321666666667</v>
      </c>
      <c r="AD117" s="1">
        <f t="shared" si="114"/>
        <v>0.29</v>
      </c>
      <c r="AE117" s="28">
        <f t="shared" si="115"/>
        <v>93.6233333333333</v>
      </c>
      <c r="AF117" s="1">
        <f t="shared" si="116"/>
        <v>2198685.70254124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8"/>
    </row>
    <row r="118" s="1" customFormat="1" spans="1:33">
      <c r="A118" s="6"/>
      <c r="B118" s="6"/>
      <c r="C118" s="9">
        <v>11</v>
      </c>
      <c r="D118" s="12">
        <v>2.3060291473</v>
      </c>
      <c r="E118" s="13">
        <f t="shared" si="117"/>
        <v>8.5887607473871</v>
      </c>
      <c r="F118" s="9" t="s">
        <v>109</v>
      </c>
      <c r="G118" s="6">
        <v>12</v>
      </c>
      <c r="H118" s="11">
        <f t="shared" si="102"/>
        <v>2.3060291473</v>
      </c>
      <c r="I118" s="11">
        <f t="shared" si="103"/>
        <v>275.4560291473</v>
      </c>
      <c r="J118" s="11">
        <f t="shared" si="104"/>
        <v>0.0234859943906826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5.77432016072316</v>
      </c>
      <c r="P118" s="11">
        <f t="shared" si="107"/>
        <v>0.13561565090475</v>
      </c>
      <c r="Q118" s="17">
        <f t="shared" si="108"/>
        <v>0.0393285387623774</v>
      </c>
      <c r="R118" s="11">
        <f t="shared" si="109"/>
        <v>0.80117865</v>
      </c>
      <c r="S118" s="18">
        <f t="shared" si="110"/>
        <v>0.0490883509718805</v>
      </c>
      <c r="T118" s="3">
        <v>0.27</v>
      </c>
      <c r="U118" s="19">
        <f t="shared" si="111"/>
        <v>0.0132538547624077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0.228975223980336</v>
      </c>
      <c r="AC118" s="27">
        <f t="shared" si="113"/>
        <v>10.2321666666667</v>
      </c>
      <c r="AD118" s="1">
        <f t="shared" si="114"/>
        <v>0.29</v>
      </c>
      <c r="AE118" s="28">
        <f t="shared" si="115"/>
        <v>93.6233333333333</v>
      </c>
      <c r="AF118" s="1">
        <f t="shared" si="116"/>
        <v>2193512.92404801</v>
      </c>
      <c r="AG118" s="1">
        <f>SUM(AF107:AF118)</f>
        <v>29678175.259654</v>
      </c>
    </row>
    <row r="119" s="1" customFormat="1" spans="1:46">
      <c r="A119" s="6"/>
      <c r="B119" s="6"/>
      <c r="C119" s="9">
        <v>12</v>
      </c>
      <c r="D119" s="12">
        <v>-6.25838608554839</v>
      </c>
      <c r="E119" s="13">
        <f t="shared" si="117"/>
        <v>2.3060291473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-4.09</v>
      </c>
      <c r="E123" s="9"/>
      <c r="F123" s="9"/>
      <c r="G123" s="6">
        <v>1</v>
      </c>
      <c r="H123" s="11">
        <f t="shared" ref="H123:H134" si="119">E124</f>
        <v>-4.09</v>
      </c>
      <c r="I123" s="11">
        <f t="shared" ref="I123:I134" si="120">H123+273.15</f>
        <v>269.06</v>
      </c>
      <c r="J123" s="11">
        <f t="shared" ref="J123:J134" si="121">EXP(($C$18*(I123-$C$16))/($C$19*I123*$C$16))</f>
        <v>0.0101362976279994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0.00528324104966586</v>
      </c>
      <c r="Q123" s="17">
        <f t="shared" ref="Q123:Q134" si="125">P123*$B$125</f>
        <v>0.00137364267291312</v>
      </c>
      <c r="R123" s="11">
        <f t="shared" ref="R123:R134" si="126">L123*$B$125</f>
        <v>0.1355172</v>
      </c>
      <c r="S123" s="18">
        <f t="shared" ref="S123:S134" si="127">Q123/R123</f>
        <v>0.0101362976279994</v>
      </c>
      <c r="T123" s="3">
        <v>0.01</v>
      </c>
      <c r="U123" s="19">
        <f t="shared" ref="U123:U134" si="128">S123*T123</f>
        <v>0.000101362976279994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0.00559136297627999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0.0833333333333333</v>
      </c>
      <c r="AX123" s="1">
        <f t="shared" ref="AX123:AX134" si="134">AW123*10000*AV123*0.67*AU123*AT123</f>
        <v>42.3063602223765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-7.25815741922581</v>
      </c>
      <c r="E124" s="13">
        <f t="shared" ref="E124:E135" si="135">D123</f>
        <v>-4.09</v>
      </c>
      <c r="F124" s="9" t="s">
        <v>107</v>
      </c>
      <c r="G124" s="6">
        <v>2</v>
      </c>
      <c r="H124" s="11">
        <f t="shared" si="119"/>
        <v>-7.25815741922581</v>
      </c>
      <c r="I124" s="11">
        <f t="shared" si="120"/>
        <v>265.891842580774</v>
      </c>
      <c r="J124" s="11">
        <f t="shared" si="121"/>
        <v>0.00658591395059549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1.03715675895033</v>
      </c>
      <c r="P124" s="11">
        <f t="shared" si="124"/>
        <v>0.00683062516772541</v>
      </c>
      <c r="Q124" s="17">
        <f t="shared" si="125"/>
        <v>0.00177596254360861</v>
      </c>
      <c r="R124" s="11">
        <f t="shared" si="126"/>
        <v>0.1355172</v>
      </c>
      <c r="S124" s="18">
        <f t="shared" si="127"/>
        <v>0.0131050711172354</v>
      </c>
      <c r="T124" s="3">
        <v>0.01</v>
      </c>
      <c r="U124" s="19">
        <f t="shared" si="128"/>
        <v>0.000131050711172354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0.00562105071117235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0.0833333333333333</v>
      </c>
      <c r="AX124" s="1">
        <f t="shared" si="134"/>
        <v>42.5309888168481</v>
      </c>
    </row>
    <row r="125" s="1" customFormat="1" spans="1:50">
      <c r="A125" s="6" t="s">
        <v>70</v>
      </c>
      <c r="B125" s="6">
        <v>0.26</v>
      </c>
      <c r="C125" s="9">
        <v>2</v>
      </c>
      <c r="D125" s="12">
        <v>-3.10591688164286</v>
      </c>
      <c r="E125" s="13">
        <f t="shared" si="135"/>
        <v>-7.25815741922581</v>
      </c>
      <c r="F125" s="9" t="s">
        <v>107</v>
      </c>
      <c r="G125" s="6">
        <v>3</v>
      </c>
      <c r="H125" s="11">
        <f t="shared" si="119"/>
        <v>-3.10591688164286</v>
      </c>
      <c r="I125" s="11">
        <f t="shared" si="120"/>
        <v>270.044083118357</v>
      </c>
      <c r="J125" s="11">
        <f t="shared" si="121"/>
        <v>0.0115651722726548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1.55154613378261</v>
      </c>
      <c r="P125" s="11">
        <f t="shared" si="124"/>
        <v>0.0179438983261673</v>
      </c>
      <c r="Q125" s="17">
        <f t="shared" si="125"/>
        <v>0.00466541356480351</v>
      </c>
      <c r="R125" s="11">
        <f t="shared" si="126"/>
        <v>0.1355172</v>
      </c>
      <c r="S125" s="18">
        <f t="shared" si="127"/>
        <v>0.0344267263845734</v>
      </c>
      <c r="T125" s="3">
        <v>0.01</v>
      </c>
      <c r="U125" s="19">
        <f t="shared" si="128"/>
        <v>0.000344267263845734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0.00583426726384573</v>
      </c>
      <c r="AU125" s="27">
        <f t="shared" si="132"/>
        <v>52.122</v>
      </c>
      <c r="AV125" s="1">
        <f t="shared" si="133"/>
        <v>0.26</v>
      </c>
      <c r="AW125" s="2">
        <f t="shared" si="137"/>
        <v>0.0833333333333333</v>
      </c>
      <c r="AX125" s="1">
        <f t="shared" si="134"/>
        <v>44.1442656370153</v>
      </c>
    </row>
    <row r="126" s="1" customFormat="1" spans="1:50">
      <c r="A126" s="6"/>
      <c r="B126" s="6"/>
      <c r="C126" s="9">
        <v>3</v>
      </c>
      <c r="D126" s="12">
        <v>7.66344356216129</v>
      </c>
      <c r="E126" s="13">
        <f t="shared" si="135"/>
        <v>-3.10591688164286</v>
      </c>
      <c r="F126" s="9" t="s">
        <v>107</v>
      </c>
      <c r="G126" s="6">
        <v>4</v>
      </c>
      <c r="H126" s="11">
        <f t="shared" si="119"/>
        <v>7.66344356216129</v>
      </c>
      <c r="I126" s="11">
        <f t="shared" si="120"/>
        <v>280.813443562161</v>
      </c>
      <c r="J126" s="11">
        <f t="shared" si="121"/>
        <v>0.0460984015811625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2.05482223545644</v>
      </c>
      <c r="P126" s="11">
        <f t="shared" si="124"/>
        <v>0.0947240205879731</v>
      </c>
      <c r="Q126" s="17">
        <f t="shared" si="125"/>
        <v>0.024628245352873</v>
      </c>
      <c r="R126" s="11">
        <f t="shared" si="126"/>
        <v>0.1355172</v>
      </c>
      <c r="S126" s="18">
        <f t="shared" si="127"/>
        <v>0.181735199316935</v>
      </c>
      <c r="T126" s="3">
        <v>0.01</v>
      </c>
      <c r="U126" s="19">
        <f t="shared" si="128"/>
        <v>0.00181735199316935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0.00730735199316936</v>
      </c>
      <c r="AU126" s="27">
        <f t="shared" si="132"/>
        <v>52.122</v>
      </c>
      <c r="AV126" s="1">
        <f t="shared" si="133"/>
        <v>0.26</v>
      </c>
      <c r="AW126" s="2">
        <f t="shared" si="137"/>
        <v>0.0833333333333333</v>
      </c>
      <c r="AX126" s="1">
        <f t="shared" si="134"/>
        <v>55.2901800520208</v>
      </c>
    </row>
    <row r="127" s="1" customFormat="1" spans="1:50">
      <c r="A127" s="6"/>
      <c r="B127" s="6"/>
      <c r="C127" s="9">
        <v>4</v>
      </c>
      <c r="D127" s="12">
        <v>12.473827614</v>
      </c>
      <c r="E127" s="13">
        <f t="shared" si="135"/>
        <v>7.66344356216129</v>
      </c>
      <c r="F127" s="9" t="s">
        <v>107</v>
      </c>
      <c r="G127" s="6">
        <v>5</v>
      </c>
      <c r="H127" s="11">
        <f t="shared" si="119"/>
        <v>12.473827614</v>
      </c>
      <c r="I127" s="11">
        <f t="shared" si="120"/>
        <v>285.623827614</v>
      </c>
      <c r="J127" s="11">
        <f t="shared" si="121"/>
        <v>0.0826602134792779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1.86209330412504</v>
      </c>
      <c r="O127" s="11">
        <f t="shared" si="136"/>
        <v>0.619224910743424</v>
      </c>
      <c r="P127" s="11">
        <f t="shared" si="124"/>
        <v>0.0511852633137382</v>
      </c>
      <c r="Q127" s="17">
        <f t="shared" si="125"/>
        <v>0.0133081684615719</v>
      </c>
      <c r="R127" s="11">
        <f t="shared" si="126"/>
        <v>0.1355172</v>
      </c>
      <c r="S127" s="18">
        <f t="shared" si="127"/>
        <v>0.098202799803803</v>
      </c>
      <c r="T127" s="3">
        <v>0.01</v>
      </c>
      <c r="U127" s="19">
        <f t="shared" si="128"/>
        <v>0.00098202799803803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0.010932027998038</v>
      </c>
      <c r="AU127" s="27">
        <f t="shared" si="132"/>
        <v>52.122</v>
      </c>
      <c r="AV127" s="1">
        <f t="shared" si="133"/>
        <v>0.26</v>
      </c>
      <c r="AW127" s="2">
        <f t="shared" si="137"/>
        <v>0.0833333333333333</v>
      </c>
      <c r="AX127" s="1">
        <f t="shared" si="134"/>
        <v>82.715845207711</v>
      </c>
    </row>
    <row r="128" s="1" customFormat="1" spans="1:50">
      <c r="A128" s="6"/>
      <c r="B128" s="6"/>
      <c r="C128" s="9">
        <v>5</v>
      </c>
      <c r="D128" s="12">
        <v>17.5108622041936</v>
      </c>
      <c r="E128" s="13">
        <f t="shared" si="135"/>
        <v>12.473827614</v>
      </c>
      <c r="F128" s="9" t="s">
        <v>109</v>
      </c>
      <c r="G128" s="6">
        <v>6</v>
      </c>
      <c r="H128" s="11">
        <f t="shared" si="119"/>
        <v>17.5108622041936</v>
      </c>
      <c r="I128" s="11">
        <f t="shared" si="120"/>
        <v>290.660862204194</v>
      </c>
      <c r="J128" s="11">
        <f t="shared" si="121"/>
        <v>0.14923116095382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1.08925964742969</v>
      </c>
      <c r="P128" s="11">
        <f t="shared" si="124"/>
        <v>0.162551481766081</v>
      </c>
      <c r="Q128" s="17">
        <f t="shared" si="125"/>
        <v>0.042263385259181</v>
      </c>
      <c r="R128" s="11">
        <f t="shared" si="126"/>
        <v>0.1355172</v>
      </c>
      <c r="S128" s="18">
        <f t="shared" si="127"/>
        <v>0.311867314696444</v>
      </c>
      <c r="T128" s="3">
        <v>0.01</v>
      </c>
      <c r="U128" s="19">
        <f t="shared" si="128"/>
        <v>0.00311867314696444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0.0130686731469644</v>
      </c>
      <c r="AU128" s="27">
        <f t="shared" si="132"/>
        <v>52.122</v>
      </c>
      <c r="AV128" s="1">
        <f t="shared" si="133"/>
        <v>0.26</v>
      </c>
      <c r="AW128" s="2">
        <f t="shared" si="137"/>
        <v>0.0833333333333333</v>
      </c>
      <c r="AX128" s="1">
        <f t="shared" si="134"/>
        <v>98.8825079197094</v>
      </c>
    </row>
    <row r="129" s="1" customFormat="1" spans="1:50">
      <c r="A129" s="6"/>
      <c r="B129" s="6"/>
      <c r="C129" s="9">
        <v>6</v>
      </c>
      <c r="D129" s="12">
        <v>21.62758379</v>
      </c>
      <c r="E129" s="13">
        <f t="shared" si="135"/>
        <v>17.5108622041936</v>
      </c>
      <c r="F129" s="9" t="s">
        <v>107</v>
      </c>
      <c r="G129" s="6">
        <v>7</v>
      </c>
      <c r="H129" s="11">
        <f t="shared" si="119"/>
        <v>21.62758379</v>
      </c>
      <c r="I129" s="11">
        <f t="shared" si="120"/>
        <v>294.77758379</v>
      </c>
      <c r="J129" s="11">
        <f t="shared" si="121"/>
        <v>0.238250957199709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1.4479281656636</v>
      </c>
      <c r="P129" s="11">
        <f t="shared" si="124"/>
        <v>0.344970271425773</v>
      </c>
      <c r="Q129" s="17">
        <f t="shared" si="125"/>
        <v>0.089692270570701</v>
      </c>
      <c r="R129" s="11">
        <f t="shared" si="126"/>
        <v>0.1355172</v>
      </c>
      <c r="S129" s="18">
        <f t="shared" si="127"/>
        <v>0.661851562537456</v>
      </c>
      <c r="T129" s="3">
        <v>0.01</v>
      </c>
      <c r="U129" s="19">
        <f t="shared" si="128"/>
        <v>0.00661851562537456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0.0165685156253746</v>
      </c>
      <c r="AU129" s="27">
        <f t="shared" si="132"/>
        <v>52.122</v>
      </c>
      <c r="AV129" s="1">
        <f t="shared" si="133"/>
        <v>0.26</v>
      </c>
      <c r="AW129" s="2">
        <f t="shared" si="137"/>
        <v>0.0833333333333333</v>
      </c>
      <c r="AX129" s="1">
        <f t="shared" si="134"/>
        <v>125.363635551975</v>
      </c>
    </row>
    <row r="130" s="1" customFormat="1" spans="1:50">
      <c r="A130" s="6"/>
      <c r="B130" s="6"/>
      <c r="C130" s="9">
        <v>7</v>
      </c>
      <c r="D130" s="12">
        <v>23.2127893870968</v>
      </c>
      <c r="E130" s="13">
        <f t="shared" si="135"/>
        <v>21.62758379</v>
      </c>
      <c r="F130" s="9" t="s">
        <v>107</v>
      </c>
      <c r="G130" s="6">
        <v>8</v>
      </c>
      <c r="H130" s="11">
        <f t="shared" si="119"/>
        <v>23.2127893870968</v>
      </c>
      <c r="I130" s="11">
        <f t="shared" si="120"/>
        <v>296.362789387097</v>
      </c>
      <c r="J130" s="11">
        <f t="shared" si="121"/>
        <v>0.284292281409348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1.62417789423783</v>
      </c>
      <c r="P130" s="11">
        <f t="shared" si="124"/>
        <v>0.461741238967504</v>
      </c>
      <c r="Q130" s="17">
        <f t="shared" si="125"/>
        <v>0.120052722131551</v>
      </c>
      <c r="R130" s="11">
        <f t="shared" si="126"/>
        <v>0.1355172</v>
      </c>
      <c r="S130" s="18">
        <f t="shared" si="127"/>
        <v>0.885885497424319</v>
      </c>
      <c r="T130" s="3">
        <v>0.01</v>
      </c>
      <c r="U130" s="19">
        <f t="shared" si="128"/>
        <v>0.00885885497424319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0.0188088549742432</v>
      </c>
      <c r="AU130" s="27">
        <f t="shared" si="132"/>
        <v>52.122</v>
      </c>
      <c r="AV130" s="1">
        <f t="shared" si="133"/>
        <v>0.26</v>
      </c>
      <c r="AW130" s="2">
        <f t="shared" si="137"/>
        <v>0.0833333333333333</v>
      </c>
      <c r="AX130" s="1">
        <f t="shared" si="134"/>
        <v>142.314887673449</v>
      </c>
    </row>
    <row r="131" s="1" customFormat="1" spans="1:50">
      <c r="A131" s="6"/>
      <c r="B131" s="6"/>
      <c r="C131" s="9">
        <v>8</v>
      </c>
      <c r="D131" s="12">
        <v>22.7996500880645</v>
      </c>
      <c r="E131" s="13">
        <f t="shared" si="135"/>
        <v>23.2127893870968</v>
      </c>
      <c r="F131" s="9" t="s">
        <v>107</v>
      </c>
      <c r="G131" s="6">
        <v>9</v>
      </c>
      <c r="H131" s="11">
        <f t="shared" si="119"/>
        <v>22.7996500880645</v>
      </c>
      <c r="I131" s="11">
        <f t="shared" si="120"/>
        <v>295.949650088064</v>
      </c>
      <c r="J131" s="11">
        <f t="shared" si="121"/>
        <v>0.271548019566553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1.68365665527033</v>
      </c>
      <c r="P131" s="11">
        <f t="shared" si="124"/>
        <v>0.457193630368705</v>
      </c>
      <c r="Q131" s="17">
        <f t="shared" si="125"/>
        <v>0.118870343895863</v>
      </c>
      <c r="R131" s="11">
        <f t="shared" si="126"/>
        <v>0.1355172</v>
      </c>
      <c r="S131" s="18">
        <f t="shared" si="127"/>
        <v>0.877160566303489</v>
      </c>
      <c r="T131" s="3">
        <v>0.01</v>
      </c>
      <c r="U131" s="19">
        <f t="shared" si="128"/>
        <v>0.00877160566303489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9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0.0142616056630349</v>
      </c>
      <c r="AU131" s="27">
        <f t="shared" si="132"/>
        <v>52.122</v>
      </c>
      <c r="AV131" s="1">
        <f t="shared" si="133"/>
        <v>0.26</v>
      </c>
      <c r="AW131" s="2">
        <f t="shared" si="137"/>
        <v>0.0833333333333333</v>
      </c>
      <c r="AX131" s="1">
        <f t="shared" si="134"/>
        <v>107.908685071857</v>
      </c>
    </row>
    <row r="132" s="1" customFormat="1" spans="1:50">
      <c r="A132" s="6"/>
      <c r="B132" s="6"/>
      <c r="C132" s="9">
        <v>9</v>
      </c>
      <c r="D132" s="12">
        <v>14.7571336996667</v>
      </c>
      <c r="E132" s="13">
        <f t="shared" si="135"/>
        <v>22.7996500880645</v>
      </c>
      <c r="F132" s="9" t="s">
        <v>107</v>
      </c>
      <c r="G132" s="6">
        <v>10</v>
      </c>
      <c r="H132" s="11">
        <f t="shared" si="119"/>
        <v>14.7571336996667</v>
      </c>
      <c r="I132" s="11">
        <f t="shared" si="120"/>
        <v>287.907133699667</v>
      </c>
      <c r="J132" s="11">
        <f t="shared" si="121"/>
        <v>0.108320295826017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1.74768302490162</v>
      </c>
      <c r="P132" s="11">
        <f t="shared" si="124"/>
        <v>0.189309542267452</v>
      </c>
      <c r="Q132" s="17">
        <f t="shared" si="125"/>
        <v>0.0492204809895374</v>
      </c>
      <c r="R132" s="11">
        <f t="shared" si="126"/>
        <v>0.1355172</v>
      </c>
      <c r="S132" s="18">
        <f t="shared" si="127"/>
        <v>0.36320467800056</v>
      </c>
      <c r="T132" s="3">
        <v>0.01</v>
      </c>
      <c r="U132" s="19">
        <f t="shared" si="128"/>
        <v>0.0036320467800056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0.0091220467800056</v>
      </c>
      <c r="AU132" s="27">
        <f t="shared" si="132"/>
        <v>52.122</v>
      </c>
      <c r="AV132" s="1">
        <f t="shared" si="133"/>
        <v>0.26</v>
      </c>
      <c r="AW132" s="2">
        <f t="shared" si="137"/>
        <v>0.0833333333333333</v>
      </c>
      <c r="AX132" s="1">
        <f t="shared" si="134"/>
        <v>69.0208449491584</v>
      </c>
    </row>
    <row r="133" s="1" customFormat="1" spans="1:50">
      <c r="A133" s="6"/>
      <c r="B133" s="6"/>
      <c r="C133" s="9">
        <v>10</v>
      </c>
      <c r="D133" s="12">
        <v>8.5887607473871</v>
      </c>
      <c r="E133" s="13">
        <f t="shared" si="135"/>
        <v>14.7571336996667</v>
      </c>
      <c r="F133" s="9" t="s">
        <v>107</v>
      </c>
      <c r="G133" s="6">
        <v>11</v>
      </c>
      <c r="H133" s="11">
        <f t="shared" si="119"/>
        <v>8.5887607473871</v>
      </c>
      <c r="I133" s="11">
        <f t="shared" si="120"/>
        <v>281.738760747387</v>
      </c>
      <c r="J133" s="11">
        <f t="shared" si="121"/>
        <v>0.0516586067832613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1.48045480850246</v>
      </c>
      <c r="O133" s="11">
        <f t="shared" si="136"/>
        <v>0.599138674131709</v>
      </c>
      <c r="P133" s="11">
        <f t="shared" si="124"/>
        <v>0.0309506691756145</v>
      </c>
      <c r="Q133" s="17">
        <f t="shared" si="125"/>
        <v>0.00804717398565977</v>
      </c>
      <c r="R133" s="11">
        <f t="shared" si="126"/>
        <v>0.1355172</v>
      </c>
      <c r="S133" s="18">
        <f t="shared" si="127"/>
        <v>0.0593812002141408</v>
      </c>
      <c r="T133" s="3">
        <v>0.01</v>
      </c>
      <c r="U133" s="19">
        <f t="shared" si="128"/>
        <v>0.000593812002141408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0.00608381200214141</v>
      </c>
      <c r="AU133" s="27">
        <f t="shared" si="132"/>
        <v>52.122</v>
      </c>
      <c r="AV133" s="1">
        <f t="shared" si="133"/>
        <v>0.26</v>
      </c>
      <c r="AW133" s="2">
        <f t="shared" si="137"/>
        <v>0.0833333333333333</v>
      </c>
      <c r="AX133" s="1">
        <f t="shared" si="134"/>
        <v>46.0324152053267</v>
      </c>
    </row>
    <row r="134" s="1" customFormat="1" spans="1:51">
      <c r="A134" s="6"/>
      <c r="B134" s="6"/>
      <c r="C134" s="9">
        <v>11</v>
      </c>
      <c r="D134" s="12">
        <v>2.3060291473</v>
      </c>
      <c r="E134" s="13">
        <f t="shared" si="135"/>
        <v>8.5887607473871</v>
      </c>
      <c r="F134" s="9" t="s">
        <v>109</v>
      </c>
      <c r="G134" s="6">
        <v>12</v>
      </c>
      <c r="H134" s="11">
        <f t="shared" si="119"/>
        <v>2.3060291473</v>
      </c>
      <c r="I134" s="11">
        <f t="shared" si="120"/>
        <v>275.4560291473</v>
      </c>
      <c r="J134" s="11">
        <f t="shared" si="121"/>
        <v>0.0234859943906826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1.08940800495609</v>
      </c>
      <c r="P134" s="11">
        <f t="shared" si="124"/>
        <v>0.0255858302935636</v>
      </c>
      <c r="Q134" s="17">
        <f t="shared" si="125"/>
        <v>0.00665231587632652</v>
      </c>
      <c r="R134" s="11">
        <f t="shared" si="126"/>
        <v>0.1355172</v>
      </c>
      <c r="S134" s="18">
        <f t="shared" si="127"/>
        <v>0.0490883509718805</v>
      </c>
      <c r="T134" s="3">
        <v>0.01</v>
      </c>
      <c r="U134" s="19">
        <f t="shared" si="128"/>
        <v>0.000490883509718805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0.0059808835097188</v>
      </c>
      <c r="AU134" s="27">
        <f t="shared" si="132"/>
        <v>52.122</v>
      </c>
      <c r="AV134" s="1">
        <f t="shared" si="133"/>
        <v>0.26</v>
      </c>
      <c r="AW134" s="2">
        <f t="shared" si="137"/>
        <v>0.0833333333333333</v>
      </c>
      <c r="AX134" s="1">
        <f t="shared" si="134"/>
        <v>45.2536194276156</v>
      </c>
      <c r="AY134" s="1">
        <f>SUM(AX123:AX134)</f>
        <v>901.764235735063</v>
      </c>
    </row>
    <row r="135" s="1" customFormat="1" spans="1:46">
      <c r="A135" s="6"/>
      <c r="B135" s="6"/>
      <c r="C135" s="9">
        <v>12</v>
      </c>
      <c r="D135" s="12">
        <v>-6.25838608554839</v>
      </c>
      <c r="E135" s="13">
        <f t="shared" si="135"/>
        <v>2.3060291473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-4.09</v>
      </c>
      <c r="E139" s="9"/>
      <c r="F139" s="9"/>
      <c r="G139" s="6">
        <v>1</v>
      </c>
      <c r="H139" s="11">
        <f t="shared" ref="H139:H150" si="138">E140</f>
        <v>-4.09</v>
      </c>
      <c r="I139" s="11">
        <f t="shared" ref="I139:I150" si="139">H139+273.15</f>
        <v>269.06</v>
      </c>
      <c r="J139" s="11">
        <f t="shared" ref="J139:J150" si="140">EXP(($C$18*(I139-$C$16))/($C$19*I139*$C$16))</f>
        <v>0.0101362976279994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0.00288580393469143</v>
      </c>
      <c r="Q139" s="17">
        <f t="shared" ref="Q139:Q150" si="144">P139*$B$125</f>
        <v>0.000750309023019773</v>
      </c>
      <c r="R139" s="11">
        <f t="shared" ref="R139:R150" si="145">L139*$B$125</f>
        <v>0.074022</v>
      </c>
      <c r="S139" s="18">
        <f t="shared" ref="S139:S150" si="146">Q139/R139</f>
        <v>0.0101362976279994</v>
      </c>
      <c r="T139" s="3">
        <v>0.01</v>
      </c>
      <c r="U139" s="19">
        <f t="shared" ref="U139:U150" si="147">S139*T139</f>
        <v>0.000101362976279994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0.00559136297627999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0.916666666666667</v>
      </c>
      <c r="AX139" s="1">
        <f t="shared" ref="AX139:AX150" si="153">AW139*10000*AV139*0.67*AU139*AT139</f>
        <v>254.19367696638</v>
      </c>
      <c r="AZ139" s="2">
        <f>$E$12/12</f>
        <v>0.341666666666667</v>
      </c>
      <c r="BA139" s="1">
        <f t="shared" ref="BA139:BA150" si="154">AZ139*10000*AV139*0.67*AU139*AT139</f>
        <v>94.7449159601961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-7.25815741922581</v>
      </c>
      <c r="E140" s="13">
        <f t="shared" ref="E140:E151" si="155">D139</f>
        <v>-4.09</v>
      </c>
      <c r="F140" s="9" t="s">
        <v>107</v>
      </c>
      <c r="G140" s="6">
        <v>2</v>
      </c>
      <c r="H140" s="11">
        <f t="shared" si="138"/>
        <v>-7.25815741922581</v>
      </c>
      <c r="I140" s="11">
        <f t="shared" si="139"/>
        <v>265.891842580774</v>
      </c>
      <c r="J140" s="11">
        <f t="shared" si="140"/>
        <v>0.00658591395059549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0.566514196065309</v>
      </c>
      <c r="P140" s="11">
        <f t="shared" si="143"/>
        <v>0.00373101374707691</v>
      </c>
      <c r="Q140" s="17">
        <f t="shared" si="144"/>
        <v>0.000970063574239996</v>
      </c>
      <c r="R140" s="11">
        <f t="shared" si="145"/>
        <v>0.074022</v>
      </c>
      <c r="S140" s="18">
        <f t="shared" si="146"/>
        <v>0.0131050711172354</v>
      </c>
      <c r="T140" s="3">
        <v>0.01</v>
      </c>
      <c r="U140" s="19">
        <f t="shared" si="147"/>
        <v>0.000131050711172354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0.00562105071117235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0.916666666666667</v>
      </c>
      <c r="AX140" s="1">
        <f t="shared" si="153"/>
        <v>255.543336168457</v>
      </c>
      <c r="AZ140" s="2">
        <f t="shared" ref="AZ140:AZ150" si="158">$E$12/12</f>
        <v>0.341666666666667</v>
      </c>
      <c r="BA140" s="1">
        <f t="shared" si="154"/>
        <v>95.2479707536977</v>
      </c>
    </row>
    <row r="141" s="1" customFormat="1" spans="1:53">
      <c r="A141" s="6" t="s">
        <v>70</v>
      </c>
      <c r="B141" s="6">
        <v>0.26</v>
      </c>
      <c r="C141" s="9">
        <v>2</v>
      </c>
      <c r="D141" s="12">
        <v>-3.10591688164286</v>
      </c>
      <c r="E141" s="13">
        <f t="shared" si="155"/>
        <v>-7.25815741922581</v>
      </c>
      <c r="F141" s="9" t="s">
        <v>107</v>
      </c>
      <c r="G141" s="6">
        <v>3</v>
      </c>
      <c r="H141" s="11">
        <f t="shared" si="138"/>
        <v>-3.10591688164286</v>
      </c>
      <c r="I141" s="11">
        <f t="shared" si="139"/>
        <v>270.044083118357</v>
      </c>
      <c r="J141" s="11">
        <f t="shared" si="140"/>
        <v>0.0115651722726548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0.847483182318232</v>
      </c>
      <c r="P141" s="11">
        <f t="shared" si="143"/>
        <v>0.00980128900168804</v>
      </c>
      <c r="Q141" s="17">
        <f t="shared" si="144"/>
        <v>0.00254833514043889</v>
      </c>
      <c r="R141" s="11">
        <f t="shared" si="145"/>
        <v>0.074022</v>
      </c>
      <c r="S141" s="18">
        <f t="shared" si="146"/>
        <v>0.0344267263845734</v>
      </c>
      <c r="T141" s="3">
        <v>0.01</v>
      </c>
      <c r="U141" s="19">
        <f t="shared" si="147"/>
        <v>0.000344267263845734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0.00583426726384573</v>
      </c>
      <c r="AU141" s="27">
        <f t="shared" si="151"/>
        <v>28.47</v>
      </c>
      <c r="AV141" s="1">
        <f t="shared" si="152"/>
        <v>0.26</v>
      </c>
      <c r="AW141" s="2">
        <f t="shared" si="157"/>
        <v>0.916666666666667</v>
      </c>
      <c r="AX141" s="1">
        <f t="shared" si="153"/>
        <v>265.236554037529</v>
      </c>
      <c r="AZ141" s="2">
        <f t="shared" si="158"/>
        <v>0.341666666666667</v>
      </c>
      <c r="BA141" s="1">
        <f t="shared" si="154"/>
        <v>98.860897413988</v>
      </c>
    </row>
    <row r="142" s="1" customFormat="1" spans="1:53">
      <c r="A142" s="6"/>
      <c r="B142" s="6"/>
      <c r="C142" s="9">
        <v>3</v>
      </c>
      <c r="D142" s="12">
        <v>7.66344356216129</v>
      </c>
      <c r="E142" s="13">
        <f t="shared" si="155"/>
        <v>-3.10591688164286</v>
      </c>
      <c r="F142" s="9" t="s">
        <v>107</v>
      </c>
      <c r="G142" s="6">
        <v>4</v>
      </c>
      <c r="H142" s="11">
        <f t="shared" si="138"/>
        <v>7.66344356216129</v>
      </c>
      <c r="I142" s="11">
        <f t="shared" si="139"/>
        <v>280.813443562161</v>
      </c>
      <c r="J142" s="11">
        <f t="shared" si="140"/>
        <v>0.0460984015811625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1.12238189331654</v>
      </c>
      <c r="P142" s="11">
        <f t="shared" si="143"/>
        <v>0.0517400112455315</v>
      </c>
      <c r="Q142" s="17">
        <f t="shared" si="144"/>
        <v>0.0134524029238382</v>
      </c>
      <c r="R142" s="11">
        <f t="shared" si="145"/>
        <v>0.074022</v>
      </c>
      <c r="S142" s="18">
        <f t="shared" si="146"/>
        <v>0.181735199316935</v>
      </c>
      <c r="T142" s="3">
        <v>0.01</v>
      </c>
      <c r="U142" s="19">
        <f t="shared" si="147"/>
        <v>0.00181735199316935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0.00730735199316936</v>
      </c>
      <c r="AU142" s="27">
        <f t="shared" si="151"/>
        <v>28.47</v>
      </c>
      <c r="AV142" s="1">
        <f t="shared" si="152"/>
        <v>0.26</v>
      </c>
      <c r="AW142" s="2">
        <f t="shared" si="157"/>
        <v>0.916666666666667</v>
      </c>
      <c r="AX142" s="1">
        <f t="shared" si="153"/>
        <v>332.205703673906</v>
      </c>
      <c r="AZ142" s="2">
        <f t="shared" si="158"/>
        <v>0.341666666666667</v>
      </c>
      <c r="BA142" s="1">
        <f t="shared" si="154"/>
        <v>123.82212591482</v>
      </c>
    </row>
    <row r="143" s="1" customFormat="1" spans="1:53">
      <c r="A143" s="6"/>
      <c r="B143" s="6"/>
      <c r="C143" s="9">
        <v>4</v>
      </c>
      <c r="D143" s="12">
        <v>12.473827614</v>
      </c>
      <c r="E143" s="13">
        <f t="shared" si="155"/>
        <v>7.66344356216129</v>
      </c>
      <c r="F143" s="9" t="s">
        <v>107</v>
      </c>
      <c r="G143" s="6">
        <v>5</v>
      </c>
      <c r="H143" s="11">
        <f t="shared" si="138"/>
        <v>12.473827614</v>
      </c>
      <c r="I143" s="11">
        <f t="shared" si="139"/>
        <v>285.623827614</v>
      </c>
      <c r="J143" s="11">
        <f t="shared" si="140"/>
        <v>0.0826602134792779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1.01710978796746</v>
      </c>
      <c r="O143" s="11">
        <f t="shared" si="156"/>
        <v>0.338232094103551</v>
      </c>
      <c r="P143" s="11">
        <f t="shared" si="143"/>
        <v>0.0279583371041427</v>
      </c>
      <c r="Q143" s="17">
        <f t="shared" si="144"/>
        <v>0.0072691676470771</v>
      </c>
      <c r="R143" s="11">
        <f t="shared" si="145"/>
        <v>0.074022</v>
      </c>
      <c r="S143" s="18">
        <f t="shared" si="146"/>
        <v>0.098202799803803</v>
      </c>
      <c r="T143" s="3">
        <v>0.01</v>
      </c>
      <c r="U143" s="19">
        <f t="shared" si="147"/>
        <v>0.00098202799803803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0.010932027998038</v>
      </c>
      <c r="AU143" s="27">
        <f t="shared" si="151"/>
        <v>28.47</v>
      </c>
      <c r="AV143" s="1">
        <f t="shared" si="152"/>
        <v>0.26</v>
      </c>
      <c r="AW143" s="2">
        <f t="shared" si="157"/>
        <v>0.916666666666667</v>
      </c>
      <c r="AX143" s="1">
        <f t="shared" si="153"/>
        <v>496.990162382465</v>
      </c>
      <c r="AZ143" s="2">
        <f t="shared" si="158"/>
        <v>0.341666666666667</v>
      </c>
      <c r="BA143" s="1">
        <f t="shared" si="154"/>
        <v>185.241787797101</v>
      </c>
    </row>
    <row r="144" s="1" customFormat="1" spans="1:53">
      <c r="A144" s="6"/>
      <c r="B144" s="6"/>
      <c r="C144" s="9">
        <v>5</v>
      </c>
      <c r="D144" s="12">
        <v>17.5108622041936</v>
      </c>
      <c r="E144" s="13">
        <f t="shared" si="155"/>
        <v>12.473827614</v>
      </c>
      <c r="F144" s="9" t="s">
        <v>109</v>
      </c>
      <c r="G144" s="6">
        <v>6</v>
      </c>
      <c r="H144" s="11">
        <f t="shared" si="138"/>
        <v>17.5108622041936</v>
      </c>
      <c r="I144" s="11">
        <f t="shared" si="139"/>
        <v>290.660862204194</v>
      </c>
      <c r="J144" s="11">
        <f t="shared" si="140"/>
        <v>0.14923116095382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0.594973756999408</v>
      </c>
      <c r="P144" s="11">
        <f t="shared" si="143"/>
        <v>0.0887886244940776</v>
      </c>
      <c r="Q144" s="17">
        <f t="shared" si="144"/>
        <v>0.0230850423684602</v>
      </c>
      <c r="R144" s="11">
        <f t="shared" si="145"/>
        <v>0.074022</v>
      </c>
      <c r="S144" s="18">
        <f t="shared" si="146"/>
        <v>0.311867314696444</v>
      </c>
      <c r="T144" s="3">
        <v>0.01</v>
      </c>
      <c r="U144" s="19">
        <f t="shared" si="147"/>
        <v>0.00311867314696444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0.0130686731469644</v>
      </c>
      <c r="AU144" s="27">
        <f t="shared" si="151"/>
        <v>28.47</v>
      </c>
      <c r="AV144" s="1">
        <f t="shared" si="152"/>
        <v>0.26</v>
      </c>
      <c r="AW144" s="2">
        <f t="shared" si="157"/>
        <v>0.916666666666667</v>
      </c>
      <c r="AX144" s="1">
        <f t="shared" si="153"/>
        <v>594.125992962959</v>
      </c>
      <c r="AZ144" s="2">
        <f t="shared" si="158"/>
        <v>0.341666666666667</v>
      </c>
      <c r="BA144" s="1">
        <f t="shared" si="154"/>
        <v>221.446961013467</v>
      </c>
    </row>
    <row r="145" s="1" customFormat="1" spans="1:53">
      <c r="A145" s="6"/>
      <c r="B145" s="6"/>
      <c r="C145" s="9">
        <v>6</v>
      </c>
      <c r="D145" s="12">
        <v>21.62758379</v>
      </c>
      <c r="E145" s="13">
        <f t="shared" si="155"/>
        <v>17.5108622041936</v>
      </c>
      <c r="F145" s="9" t="s">
        <v>107</v>
      </c>
      <c r="G145" s="6">
        <v>7</v>
      </c>
      <c r="H145" s="11">
        <f t="shared" si="138"/>
        <v>21.62758379</v>
      </c>
      <c r="I145" s="11">
        <f t="shared" si="139"/>
        <v>294.77758379</v>
      </c>
      <c r="J145" s="11">
        <f t="shared" si="140"/>
        <v>0.238250957199709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0.79088513250533</v>
      </c>
      <c r="P145" s="11">
        <f t="shared" si="143"/>
        <v>0.188429139854414</v>
      </c>
      <c r="Q145" s="17">
        <f t="shared" si="144"/>
        <v>0.0489915763621476</v>
      </c>
      <c r="R145" s="11">
        <f t="shared" si="145"/>
        <v>0.074022</v>
      </c>
      <c r="S145" s="18">
        <f t="shared" si="146"/>
        <v>0.661851562537456</v>
      </c>
      <c r="T145" s="3">
        <v>0.01</v>
      </c>
      <c r="U145" s="19">
        <f t="shared" si="147"/>
        <v>0.00661851562537456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0.0165685156253746</v>
      </c>
      <c r="AU145" s="27">
        <f t="shared" si="151"/>
        <v>28.47</v>
      </c>
      <c r="AV145" s="1">
        <f t="shared" si="152"/>
        <v>0.26</v>
      </c>
      <c r="AW145" s="2">
        <f t="shared" si="157"/>
        <v>0.916666666666667</v>
      </c>
      <c r="AX145" s="1">
        <f t="shared" si="153"/>
        <v>753.235289240856</v>
      </c>
      <c r="AZ145" s="2">
        <f t="shared" si="158"/>
        <v>0.341666666666667</v>
      </c>
      <c r="BA145" s="1">
        <f t="shared" si="154"/>
        <v>280.751335080683</v>
      </c>
    </row>
    <row r="146" s="1" customFormat="1" spans="1:53">
      <c r="A146" s="6"/>
      <c r="B146" s="6"/>
      <c r="C146" s="9">
        <v>7</v>
      </c>
      <c r="D146" s="12">
        <v>23.2127893870968</v>
      </c>
      <c r="E146" s="13">
        <f t="shared" si="155"/>
        <v>21.62758379</v>
      </c>
      <c r="F146" s="9" t="s">
        <v>107</v>
      </c>
      <c r="G146" s="6">
        <v>8</v>
      </c>
      <c r="H146" s="11">
        <f t="shared" si="138"/>
        <v>23.2127893870968</v>
      </c>
      <c r="I146" s="11">
        <f t="shared" si="139"/>
        <v>296.362789387097</v>
      </c>
      <c r="J146" s="11">
        <f t="shared" si="140"/>
        <v>0.284292281409348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0.887155992650916</v>
      </c>
      <c r="P146" s="11">
        <f t="shared" si="143"/>
        <v>0.252211601116704</v>
      </c>
      <c r="Q146" s="17">
        <f t="shared" si="144"/>
        <v>0.0655750162903429</v>
      </c>
      <c r="R146" s="11">
        <f t="shared" si="145"/>
        <v>0.074022</v>
      </c>
      <c r="S146" s="18">
        <f t="shared" si="146"/>
        <v>0.885885497424319</v>
      </c>
      <c r="T146" s="3">
        <v>0.01</v>
      </c>
      <c r="U146" s="19">
        <f t="shared" si="147"/>
        <v>0.00885885497424319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0.0188088549742432</v>
      </c>
      <c r="AU146" s="27">
        <f t="shared" si="151"/>
        <v>28.47</v>
      </c>
      <c r="AV146" s="1">
        <f t="shared" si="152"/>
        <v>0.26</v>
      </c>
      <c r="AW146" s="2">
        <f t="shared" si="157"/>
        <v>0.916666666666667</v>
      </c>
      <c r="AX146" s="1">
        <f t="shared" si="153"/>
        <v>855.085249466523</v>
      </c>
      <c r="AZ146" s="2">
        <f t="shared" si="158"/>
        <v>0.341666666666667</v>
      </c>
      <c r="BA146" s="1">
        <f t="shared" si="154"/>
        <v>318.713592982977</v>
      </c>
    </row>
    <row r="147" s="1" customFormat="1" spans="1:53">
      <c r="A147" s="6"/>
      <c r="B147" s="6"/>
      <c r="C147" s="9">
        <v>8</v>
      </c>
      <c r="D147" s="12">
        <v>22.7996500880645</v>
      </c>
      <c r="E147" s="13">
        <f t="shared" si="155"/>
        <v>23.2127893870968</v>
      </c>
      <c r="F147" s="9" t="s">
        <v>107</v>
      </c>
      <c r="G147" s="6">
        <v>9</v>
      </c>
      <c r="H147" s="11">
        <f t="shared" si="138"/>
        <v>22.7996500880645</v>
      </c>
      <c r="I147" s="11">
        <f t="shared" si="139"/>
        <v>295.949650088064</v>
      </c>
      <c r="J147" s="11">
        <f t="shared" si="140"/>
        <v>0.271548019566553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0.919644391534213</v>
      </c>
      <c r="P147" s="11">
        <f t="shared" si="143"/>
        <v>0.249727613226603</v>
      </c>
      <c r="Q147" s="17">
        <f t="shared" si="144"/>
        <v>0.0649291794389169</v>
      </c>
      <c r="R147" s="11">
        <f t="shared" si="145"/>
        <v>0.074022</v>
      </c>
      <c r="S147" s="18">
        <f t="shared" si="146"/>
        <v>0.877160566303489</v>
      </c>
      <c r="T147" s="3">
        <v>0.01</v>
      </c>
      <c r="U147" s="19">
        <f t="shared" si="147"/>
        <v>0.00877160566303489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8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0.0142616056630349</v>
      </c>
      <c r="AU147" s="27">
        <f t="shared" si="151"/>
        <v>28.47</v>
      </c>
      <c r="AV147" s="1">
        <f t="shared" si="152"/>
        <v>0.26</v>
      </c>
      <c r="AW147" s="2">
        <f t="shared" si="157"/>
        <v>0.916666666666667</v>
      </c>
      <c r="AX147" s="1">
        <f t="shared" si="153"/>
        <v>648.358906104014</v>
      </c>
      <c r="AZ147" s="2">
        <f t="shared" si="158"/>
        <v>0.341666666666667</v>
      </c>
      <c r="BA147" s="1">
        <f t="shared" si="154"/>
        <v>241.661046820587</v>
      </c>
    </row>
    <row r="148" s="1" customFormat="1" spans="1:53">
      <c r="A148" s="6"/>
      <c r="B148" s="6"/>
      <c r="C148" s="9">
        <v>9</v>
      </c>
      <c r="D148" s="12">
        <v>14.7571336996667</v>
      </c>
      <c r="E148" s="13">
        <f t="shared" si="155"/>
        <v>22.7996500880645</v>
      </c>
      <c r="F148" s="9" t="s">
        <v>107</v>
      </c>
      <c r="G148" s="6">
        <v>10</v>
      </c>
      <c r="H148" s="11">
        <f t="shared" si="138"/>
        <v>14.7571336996667</v>
      </c>
      <c r="I148" s="11">
        <f t="shared" si="139"/>
        <v>287.907133699667</v>
      </c>
      <c r="J148" s="11">
        <f t="shared" si="140"/>
        <v>0.108320295826017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0.954616778307609</v>
      </c>
      <c r="P148" s="11">
        <f t="shared" si="143"/>
        <v>0.103404371826759</v>
      </c>
      <c r="Q148" s="17">
        <f t="shared" si="144"/>
        <v>0.0268851366749574</v>
      </c>
      <c r="R148" s="11">
        <f t="shared" si="145"/>
        <v>0.074022</v>
      </c>
      <c r="S148" s="18">
        <f t="shared" si="146"/>
        <v>0.36320467800056</v>
      </c>
      <c r="T148" s="3">
        <v>0.01</v>
      </c>
      <c r="U148" s="19">
        <f t="shared" si="147"/>
        <v>0.0036320467800056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0.0091220467800056</v>
      </c>
      <c r="AU148" s="27">
        <f t="shared" si="151"/>
        <v>28.47</v>
      </c>
      <c r="AV148" s="1">
        <f t="shared" si="152"/>
        <v>0.26</v>
      </c>
      <c r="AW148" s="2">
        <f t="shared" si="157"/>
        <v>0.916666666666667</v>
      </c>
      <c r="AX148" s="1">
        <f t="shared" si="153"/>
        <v>414.705076795363</v>
      </c>
      <c r="AZ148" s="2">
        <f t="shared" si="158"/>
        <v>0.341666666666667</v>
      </c>
      <c r="BA148" s="1">
        <f t="shared" si="154"/>
        <v>154.57189226009</v>
      </c>
    </row>
    <row r="149" s="1" customFormat="1" spans="1:53">
      <c r="A149" s="6"/>
      <c r="B149" s="6"/>
      <c r="C149" s="9">
        <v>10</v>
      </c>
      <c r="D149" s="12">
        <v>8.5887607473871</v>
      </c>
      <c r="E149" s="13">
        <f t="shared" si="155"/>
        <v>14.7571336996667</v>
      </c>
      <c r="F149" s="9" t="s">
        <v>107</v>
      </c>
      <c r="G149" s="6">
        <v>11</v>
      </c>
      <c r="H149" s="11">
        <f t="shared" si="138"/>
        <v>8.5887607473871</v>
      </c>
      <c r="I149" s="11">
        <f t="shared" si="139"/>
        <v>281.738760747387</v>
      </c>
      <c r="J149" s="11">
        <f t="shared" si="140"/>
        <v>0.0516586067832613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0.808651786156808</v>
      </c>
      <c r="O149" s="11">
        <f t="shared" si="156"/>
        <v>0.327260620324042</v>
      </c>
      <c r="P149" s="11">
        <f t="shared" si="143"/>
        <v>0.0169058277009659</v>
      </c>
      <c r="Q149" s="17">
        <f t="shared" si="144"/>
        <v>0.00439551520225113</v>
      </c>
      <c r="R149" s="11">
        <f t="shared" si="145"/>
        <v>0.074022</v>
      </c>
      <c r="S149" s="18">
        <f t="shared" si="146"/>
        <v>0.0593812002141408</v>
      </c>
      <c r="T149" s="3">
        <v>0.01</v>
      </c>
      <c r="U149" s="19">
        <f t="shared" si="147"/>
        <v>0.000593812002141408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0.00608381200214141</v>
      </c>
      <c r="AU149" s="27">
        <f t="shared" si="151"/>
        <v>28.47</v>
      </c>
      <c r="AV149" s="1">
        <f t="shared" si="152"/>
        <v>0.26</v>
      </c>
      <c r="AW149" s="2">
        <f t="shared" si="157"/>
        <v>0.916666666666667</v>
      </c>
      <c r="AX149" s="1">
        <f t="shared" si="153"/>
        <v>276.581318250492</v>
      </c>
      <c r="AZ149" s="2">
        <f t="shared" si="158"/>
        <v>0.341666666666667</v>
      </c>
      <c r="BA149" s="1">
        <f t="shared" si="154"/>
        <v>103.08940043882</v>
      </c>
    </row>
    <row r="150" s="1" customFormat="1" spans="1:54">
      <c r="A150" s="6"/>
      <c r="B150" s="6"/>
      <c r="C150" s="9">
        <v>11</v>
      </c>
      <c r="D150" s="12">
        <v>2.3060291473</v>
      </c>
      <c r="E150" s="13">
        <f t="shared" si="155"/>
        <v>8.5887607473871</v>
      </c>
      <c r="F150" s="9" t="s">
        <v>109</v>
      </c>
      <c r="G150" s="6">
        <v>12</v>
      </c>
      <c r="H150" s="11">
        <f t="shared" si="138"/>
        <v>2.3060291473</v>
      </c>
      <c r="I150" s="11">
        <f t="shared" si="139"/>
        <v>275.4560291473</v>
      </c>
      <c r="J150" s="11">
        <f t="shared" si="140"/>
        <v>0.0234859943906826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0.595054792623076</v>
      </c>
      <c r="P150" s="11">
        <f t="shared" si="143"/>
        <v>0.0139754535216944</v>
      </c>
      <c r="Q150" s="17">
        <f t="shared" si="144"/>
        <v>0.00363361791564054</v>
      </c>
      <c r="R150" s="11">
        <f t="shared" si="145"/>
        <v>0.074022</v>
      </c>
      <c r="S150" s="18">
        <f t="shared" si="146"/>
        <v>0.0490883509718805</v>
      </c>
      <c r="T150" s="3">
        <v>0.01</v>
      </c>
      <c r="U150" s="19">
        <f t="shared" si="147"/>
        <v>0.000490883509718804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0.0059808835097188</v>
      </c>
      <c r="AU150" s="27">
        <f t="shared" si="151"/>
        <v>28.47</v>
      </c>
      <c r="AV150" s="1">
        <f t="shared" si="152"/>
        <v>0.26</v>
      </c>
      <c r="AW150" s="2">
        <f t="shared" si="157"/>
        <v>0.916666666666667</v>
      </c>
      <c r="AX150" s="1">
        <f t="shared" si="153"/>
        <v>271.901999081892</v>
      </c>
      <c r="AY150" s="1">
        <f>SUM(AX139:AX150)</f>
        <v>5418.16326513084</v>
      </c>
      <c r="AZ150" s="2">
        <f t="shared" si="158"/>
        <v>0.341666666666667</v>
      </c>
      <c r="BA150" s="1">
        <f t="shared" si="154"/>
        <v>101.345290566887</v>
      </c>
      <c r="BB150" s="1">
        <f>SUM(BA139:BA150)</f>
        <v>2019.49721700331</v>
      </c>
    </row>
    <row r="151" s="1" customFormat="1" spans="1:46">
      <c r="A151" s="6"/>
      <c r="B151" s="6"/>
      <c r="C151" s="9">
        <v>12</v>
      </c>
      <c r="D151" s="12">
        <v>-6.25838608554839</v>
      </c>
      <c r="E151" s="13">
        <f t="shared" si="155"/>
        <v>2.3060291473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topLeftCell="A145" workbookViewId="0">
      <pane xSplit="4" topLeftCell="AS1" activePane="topRight" state="frozen"/>
      <selection/>
      <selection pane="topRight" activeCell="F17" sqref="F1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889.7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123.4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6.3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2818.2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7348.7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1170.9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64.4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75.5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11.5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16.9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34942595.4100858</v>
      </c>
      <c r="J16" s="7" t="s">
        <v>35</v>
      </c>
      <c r="K16" s="7">
        <f>I16/(10000*1000)</f>
        <v>3.49425954100858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49818046.7612049</v>
      </c>
      <c r="J17" s="7" t="s">
        <v>35</v>
      </c>
      <c r="K17" s="7">
        <f>I17/(10000*1000)</f>
        <v>4.98180467612049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-13.78</v>
      </c>
      <c r="E29" s="9"/>
      <c r="F29" s="9"/>
      <c r="G29" s="6">
        <v>1</v>
      </c>
      <c r="H29" s="11">
        <f t="shared" ref="H29:H40" si="0">E30</f>
        <v>-13.78</v>
      </c>
      <c r="I29" s="11">
        <f t="shared" ref="I29:I40" si="1">H29+273.15</f>
        <v>259.37</v>
      </c>
      <c r="J29" s="11">
        <f t="shared" ref="J29:J40" si="2">EXP(($C$18*(I29-$C$16))/($C$19*I29*$C$16))</f>
        <v>0.00262253544667665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0.00313371677777356</v>
      </c>
      <c r="Q29" s="17">
        <f t="shared" ref="Q29:Q40" si="6">P29*$B$31</f>
        <v>0.000752092026665654</v>
      </c>
      <c r="R29" s="11">
        <f t="shared" ref="R29:R40" si="7">L29*$B$31</f>
        <v>0.2867805</v>
      </c>
      <c r="S29" s="18">
        <f t="shared" ref="S29:S40" si="8">Q29/R29</f>
        <v>0.00262253544667666</v>
      </c>
      <c r="T29" s="3">
        <v>0.01</v>
      </c>
      <c r="U29" s="19">
        <f t="shared" ref="U29:U40" si="9">S29*T29</f>
        <v>2.62253544667666e-5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0.0219262253544668</v>
      </c>
      <c r="AR29" s="27">
        <f t="shared" ref="AR29:AR40" si="15">$B$29/12</f>
        <v>119.491875</v>
      </c>
      <c r="AS29" s="1">
        <f t="shared" ref="AS29:AS40" si="16">$B$31</f>
        <v>0.24</v>
      </c>
      <c r="AT29" s="2">
        <f>$E$4/12</f>
        <v>10.2833333333333</v>
      </c>
      <c r="AU29" s="1">
        <f t="shared" ref="AU29:AU40" si="17">AT29*10000*AS29*0.67*AR29*AQ29</f>
        <v>43323.3675638255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-17.234957166129</v>
      </c>
      <c r="E30" s="13">
        <f t="shared" ref="E30:E41" si="18">D29</f>
        <v>-13.78</v>
      </c>
      <c r="F30" s="9" t="s">
        <v>107</v>
      </c>
      <c r="G30" s="6">
        <v>2</v>
      </c>
      <c r="H30" s="11">
        <f t="shared" si="0"/>
        <v>-17.234957166129</v>
      </c>
      <c r="I30" s="11">
        <f t="shared" si="1"/>
        <v>255.915042833871</v>
      </c>
      <c r="J30" s="11">
        <f t="shared" si="2"/>
        <v>0.00157985688190862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2.38670378322223</v>
      </c>
      <c r="P30" s="11">
        <f t="shared" si="5"/>
        <v>0.00377065039700098</v>
      </c>
      <c r="Q30" s="17">
        <f t="shared" si="6"/>
        <v>0.000904956095280234</v>
      </c>
      <c r="R30" s="11">
        <f t="shared" si="7"/>
        <v>0.2867805</v>
      </c>
      <c r="S30" s="18">
        <f t="shared" si="8"/>
        <v>0.00315557053314376</v>
      </c>
      <c r="T30" s="3">
        <v>0.01</v>
      </c>
      <c r="U30" s="19">
        <f t="shared" si="9"/>
        <v>3.15557053314376e-5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0.0219315557053314</v>
      </c>
      <c r="AR30" s="27">
        <f t="shared" si="15"/>
        <v>119.491875</v>
      </c>
      <c r="AS30" s="1">
        <f t="shared" si="16"/>
        <v>0.24</v>
      </c>
      <c r="AT30" s="2">
        <f t="shared" ref="AT30:AT40" si="20">$E$4/12</f>
        <v>10.2833333333333</v>
      </c>
      <c r="AU30" s="1">
        <f t="shared" si="17"/>
        <v>43333.8996433796</v>
      </c>
    </row>
    <row r="31" s="1" customFormat="1" spans="1:47">
      <c r="A31" s="6" t="s">
        <v>70</v>
      </c>
      <c r="B31" s="6">
        <v>0.24</v>
      </c>
      <c r="C31" s="9">
        <v>2</v>
      </c>
      <c r="D31" s="12">
        <v>-13.0595398751071</v>
      </c>
      <c r="E31" s="13">
        <f t="shared" si="18"/>
        <v>-17.234957166129</v>
      </c>
      <c r="F31" s="9" t="s">
        <v>107</v>
      </c>
      <c r="G31" s="6">
        <v>3</v>
      </c>
      <c r="H31" s="11">
        <f t="shared" si="0"/>
        <v>-13.0595398751071</v>
      </c>
      <c r="I31" s="11">
        <f t="shared" si="1"/>
        <v>260.090460124893</v>
      </c>
      <c r="J31" s="11">
        <f t="shared" si="2"/>
        <v>0.00290993043686771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3.57785188282523</v>
      </c>
      <c r="P31" s="11">
        <f t="shared" si="5"/>
        <v>0.0104113000924376</v>
      </c>
      <c r="Q31" s="17">
        <f t="shared" si="6"/>
        <v>0.00249871202218502</v>
      </c>
      <c r="R31" s="11">
        <f t="shared" si="7"/>
        <v>0.2867805</v>
      </c>
      <c r="S31" s="18">
        <f t="shared" si="8"/>
        <v>0.008712977424145</v>
      </c>
      <c r="T31" s="3">
        <v>0.01</v>
      </c>
      <c r="U31" s="19">
        <f t="shared" si="9"/>
        <v>8.712977424145e-5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0.0219871297742414</v>
      </c>
      <c r="AR31" s="27">
        <f t="shared" si="15"/>
        <v>119.491875</v>
      </c>
      <c r="AS31" s="1">
        <f t="shared" si="16"/>
        <v>0.24</v>
      </c>
      <c r="AT31" s="2">
        <f t="shared" si="20"/>
        <v>10.2833333333333</v>
      </c>
      <c r="AU31" s="1">
        <f t="shared" si="17"/>
        <v>43443.7067704835</v>
      </c>
    </row>
    <row r="32" s="1" customFormat="1" spans="1:47">
      <c r="A32" s="6"/>
      <c r="B32" s="6"/>
      <c r="C32" s="9">
        <v>3</v>
      </c>
      <c r="D32" s="12">
        <v>0.896068896548388</v>
      </c>
      <c r="E32" s="13">
        <f t="shared" si="18"/>
        <v>-13.0595398751071</v>
      </c>
      <c r="F32" s="9" t="s">
        <v>107</v>
      </c>
      <c r="G32" s="6">
        <v>4</v>
      </c>
      <c r="H32" s="11">
        <f t="shared" si="0"/>
        <v>0.896068896548388</v>
      </c>
      <c r="I32" s="11">
        <f t="shared" si="1"/>
        <v>274.046068896548</v>
      </c>
      <c r="J32" s="11">
        <f t="shared" si="2"/>
        <v>0.0195806188955531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4.76235933273279</v>
      </c>
      <c r="P32" s="11">
        <f t="shared" si="5"/>
        <v>0.0932499431379211</v>
      </c>
      <c r="Q32" s="17">
        <f t="shared" si="6"/>
        <v>0.0223799863531011</v>
      </c>
      <c r="R32" s="11">
        <f t="shared" si="7"/>
        <v>0.2867805</v>
      </c>
      <c r="S32" s="18">
        <f t="shared" si="8"/>
        <v>0.0780387312006956</v>
      </c>
      <c r="T32" s="3">
        <v>0.01</v>
      </c>
      <c r="U32" s="19">
        <f t="shared" si="9"/>
        <v>0.000780387312006956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0.022680387312007</v>
      </c>
      <c r="AR32" s="27">
        <f t="shared" si="15"/>
        <v>119.491875</v>
      </c>
      <c r="AS32" s="1">
        <f t="shared" si="16"/>
        <v>0.24</v>
      </c>
      <c r="AT32" s="2">
        <f t="shared" si="20"/>
        <v>10.2833333333333</v>
      </c>
      <c r="AU32" s="1">
        <f t="shared" si="17"/>
        <v>44813.4934364264</v>
      </c>
    </row>
    <row r="33" s="1" customFormat="1" spans="1:47">
      <c r="A33" s="6"/>
      <c r="B33" s="6"/>
      <c r="C33" s="9">
        <v>4</v>
      </c>
      <c r="D33" s="12">
        <v>8.64004629306667</v>
      </c>
      <c r="E33" s="13">
        <f t="shared" si="18"/>
        <v>0.896068896548388</v>
      </c>
      <c r="F33" s="9" t="s">
        <v>107</v>
      </c>
      <c r="G33" s="6">
        <v>5</v>
      </c>
      <c r="H33" s="11">
        <f t="shared" si="0"/>
        <v>8.64004629306667</v>
      </c>
      <c r="I33" s="11">
        <f t="shared" si="1"/>
        <v>281.790046293067</v>
      </c>
      <c r="J33" s="11">
        <f t="shared" si="2"/>
        <v>0.0519845543325004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4.43565392011512</v>
      </c>
      <c r="O33" s="11">
        <f t="shared" si="19"/>
        <v>1.42837421947974</v>
      </c>
      <c r="P33" s="11">
        <f t="shared" si="5"/>
        <v>0.0742533972196876</v>
      </c>
      <c r="Q33" s="17">
        <f t="shared" si="6"/>
        <v>0.017820815332725</v>
      </c>
      <c r="R33" s="11">
        <f t="shared" si="7"/>
        <v>0.2867805</v>
      </c>
      <c r="S33" s="18">
        <f t="shared" si="8"/>
        <v>0.0621409591402659</v>
      </c>
      <c r="T33" s="3">
        <v>0.01</v>
      </c>
      <c r="U33" s="19">
        <f t="shared" si="9"/>
        <v>0.000621409591402659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0.0300714095914027</v>
      </c>
      <c r="AR33" s="27">
        <f t="shared" si="15"/>
        <v>119.491875</v>
      </c>
      <c r="AS33" s="1">
        <f t="shared" si="16"/>
        <v>0.24</v>
      </c>
      <c r="AT33" s="2">
        <f t="shared" si="20"/>
        <v>10.2833333333333</v>
      </c>
      <c r="AU33" s="1">
        <f t="shared" si="17"/>
        <v>59417.1915060284</v>
      </c>
    </row>
    <row r="34" s="1" customFormat="1" spans="1:47">
      <c r="A34" s="6"/>
      <c r="B34" s="6"/>
      <c r="C34" s="9">
        <v>5</v>
      </c>
      <c r="D34" s="12">
        <v>16.1218381936129</v>
      </c>
      <c r="E34" s="13">
        <f t="shared" si="18"/>
        <v>8.64004629306667</v>
      </c>
      <c r="F34" s="9" t="s">
        <v>109</v>
      </c>
      <c r="G34" s="6">
        <v>6</v>
      </c>
      <c r="H34" s="11">
        <f t="shared" si="0"/>
        <v>16.1218381936129</v>
      </c>
      <c r="I34" s="11">
        <f t="shared" si="1"/>
        <v>289.271838193613</v>
      </c>
      <c r="J34" s="11">
        <f t="shared" si="2"/>
        <v>0.127057808956865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2.54903957226006</v>
      </c>
      <c r="P34" s="11">
        <f t="shared" si="5"/>
        <v>0.323875382995706</v>
      </c>
      <c r="Q34" s="17">
        <f t="shared" si="6"/>
        <v>0.0777300919189695</v>
      </c>
      <c r="R34" s="11">
        <f t="shared" si="7"/>
        <v>0.2867805</v>
      </c>
      <c r="S34" s="18">
        <f t="shared" si="8"/>
        <v>0.27104385381492</v>
      </c>
      <c r="T34" s="3">
        <v>0.01</v>
      </c>
      <c r="U34" s="19">
        <f t="shared" si="9"/>
        <v>0.0027104385381492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0.0321604385381492</v>
      </c>
      <c r="AR34" s="27">
        <f t="shared" si="15"/>
        <v>119.491875</v>
      </c>
      <c r="AS34" s="1">
        <f t="shared" si="16"/>
        <v>0.24</v>
      </c>
      <c r="AT34" s="2">
        <f t="shared" si="20"/>
        <v>10.2833333333333</v>
      </c>
      <c r="AU34" s="1">
        <f t="shared" si="17"/>
        <v>63544.8408140263</v>
      </c>
    </row>
    <row r="35" s="1" customFormat="1" spans="1:47">
      <c r="A35" s="6"/>
      <c r="B35" s="6"/>
      <c r="C35" s="9">
        <v>6</v>
      </c>
      <c r="D35" s="12">
        <v>21.1549849043333</v>
      </c>
      <c r="E35" s="13">
        <f t="shared" si="18"/>
        <v>16.1218381936129</v>
      </c>
      <c r="F35" s="9" t="s">
        <v>107</v>
      </c>
      <c r="G35" s="6">
        <v>7</v>
      </c>
      <c r="H35" s="11">
        <f t="shared" si="0"/>
        <v>21.1549849043333</v>
      </c>
      <c r="I35" s="11">
        <f t="shared" si="1"/>
        <v>294.304984904333</v>
      </c>
      <c r="J35" s="11">
        <f t="shared" si="2"/>
        <v>0.225943052716551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3.42008293926435</v>
      </c>
      <c r="P35" s="11">
        <f t="shared" si="5"/>
        <v>0.772743979841181</v>
      </c>
      <c r="Q35" s="17">
        <f t="shared" si="6"/>
        <v>0.185458555161883</v>
      </c>
      <c r="R35" s="11">
        <f t="shared" si="7"/>
        <v>0.2867805</v>
      </c>
      <c r="S35" s="18">
        <f t="shared" si="8"/>
        <v>0.646691651496121</v>
      </c>
      <c r="T35" s="3">
        <v>0.01</v>
      </c>
      <c r="U35" s="19">
        <f t="shared" si="9"/>
        <v>0.00646691651496121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0.0359169165149612</v>
      </c>
      <c r="AR35" s="27">
        <f t="shared" si="15"/>
        <v>119.491875</v>
      </c>
      <c r="AS35" s="1">
        <f t="shared" si="16"/>
        <v>0.24</v>
      </c>
      <c r="AT35" s="2">
        <f t="shared" si="20"/>
        <v>10.2833333333333</v>
      </c>
      <c r="AU35" s="1">
        <f t="shared" si="17"/>
        <v>70967.1523840243</v>
      </c>
    </row>
    <row r="36" s="1" customFormat="1" spans="1:47">
      <c r="A36" s="6"/>
      <c r="B36" s="6"/>
      <c r="C36" s="9">
        <v>7</v>
      </c>
      <c r="D36" s="12">
        <v>23.5454958067742</v>
      </c>
      <c r="E36" s="13">
        <f t="shared" si="18"/>
        <v>21.1549849043333</v>
      </c>
      <c r="F36" s="9" t="s">
        <v>107</v>
      </c>
      <c r="G36" s="6">
        <v>8</v>
      </c>
      <c r="H36" s="11">
        <f t="shared" si="0"/>
        <v>23.5454958067742</v>
      </c>
      <c r="I36" s="11">
        <f t="shared" si="1"/>
        <v>296.695495806774</v>
      </c>
      <c r="J36" s="11">
        <f t="shared" si="2"/>
        <v>0.294961486680284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3.84225770942317</v>
      </c>
      <c r="P36" s="11">
        <f t="shared" si="5"/>
        <v>1.13331804618024</v>
      </c>
      <c r="Q36" s="17">
        <f t="shared" si="6"/>
        <v>0.271996331083258</v>
      </c>
      <c r="R36" s="11">
        <f t="shared" si="7"/>
        <v>0.2867805</v>
      </c>
      <c r="S36" s="18">
        <f t="shared" si="8"/>
        <v>0.948447788755714</v>
      </c>
      <c r="T36" s="3">
        <v>0.01</v>
      </c>
      <c r="U36" s="19">
        <f t="shared" si="9"/>
        <v>0.00948447788755714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0.0389344778875571</v>
      </c>
      <c r="AR36" s="27">
        <f t="shared" si="15"/>
        <v>119.491875</v>
      </c>
      <c r="AS36" s="1">
        <f t="shared" si="16"/>
        <v>0.24</v>
      </c>
      <c r="AT36" s="2">
        <f t="shared" si="20"/>
        <v>10.2833333333333</v>
      </c>
      <c r="AU36" s="1">
        <f t="shared" si="17"/>
        <v>76929.4609153805</v>
      </c>
    </row>
    <row r="37" s="1" customFormat="1" spans="1:47">
      <c r="A37" s="6"/>
      <c r="B37" s="6"/>
      <c r="C37" s="9">
        <v>8</v>
      </c>
      <c r="D37" s="12">
        <v>21.1685984148387</v>
      </c>
      <c r="E37" s="13">
        <f t="shared" si="18"/>
        <v>23.5454958067742</v>
      </c>
      <c r="F37" s="9" t="s">
        <v>107</v>
      </c>
      <c r="G37" s="6">
        <v>9</v>
      </c>
      <c r="H37" s="11">
        <f t="shared" si="0"/>
        <v>21.1685984148387</v>
      </c>
      <c r="I37" s="11">
        <f t="shared" si="1"/>
        <v>294.318598414839</v>
      </c>
      <c r="J37" s="11">
        <f t="shared" si="2"/>
        <v>0.226289073273586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3.90385841324293</v>
      </c>
      <c r="P37" s="11">
        <f t="shared" si="5"/>
        <v>0.883400502524035</v>
      </c>
      <c r="Q37" s="17">
        <f t="shared" si="6"/>
        <v>0.212016120605768</v>
      </c>
      <c r="R37" s="11">
        <f t="shared" si="7"/>
        <v>0.2867805</v>
      </c>
      <c r="S37" s="18">
        <f t="shared" si="8"/>
        <v>0.739297548493598</v>
      </c>
      <c r="T37" s="3">
        <v>0.01</v>
      </c>
      <c r="U37" s="19">
        <f t="shared" si="9"/>
        <v>0.00739297548493598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0.029292975484936</v>
      </c>
      <c r="AR37" s="27">
        <f t="shared" si="15"/>
        <v>119.491875</v>
      </c>
      <c r="AS37" s="1">
        <f t="shared" si="16"/>
        <v>0.24</v>
      </c>
      <c r="AT37" s="2">
        <f t="shared" si="20"/>
        <v>10.2833333333333</v>
      </c>
      <c r="AU37" s="1">
        <f t="shared" si="17"/>
        <v>57879.1070262114</v>
      </c>
    </row>
    <row r="38" s="1" customFormat="1" spans="1:47">
      <c r="A38" s="6"/>
      <c r="B38" s="6"/>
      <c r="C38" s="9">
        <v>9</v>
      </c>
      <c r="D38" s="12">
        <v>12.6435177048667</v>
      </c>
      <c r="E38" s="13">
        <f t="shared" si="18"/>
        <v>21.1685984148387</v>
      </c>
      <c r="F38" s="9" t="s">
        <v>107</v>
      </c>
      <c r="G38" s="6">
        <v>10</v>
      </c>
      <c r="H38" s="11">
        <f t="shared" si="0"/>
        <v>12.6435177048667</v>
      </c>
      <c r="I38" s="11">
        <f t="shared" si="1"/>
        <v>285.793517704867</v>
      </c>
      <c r="J38" s="11">
        <f t="shared" si="2"/>
        <v>0.0843503608933041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4.21537666071889</v>
      </c>
      <c r="P38" s="11">
        <f t="shared" si="5"/>
        <v>0.35556854263285</v>
      </c>
      <c r="Q38" s="17">
        <f t="shared" si="6"/>
        <v>0.0853364502318839</v>
      </c>
      <c r="R38" s="11">
        <f t="shared" si="7"/>
        <v>0.2867805</v>
      </c>
      <c r="S38" s="18">
        <f t="shared" si="8"/>
        <v>0.297567129675427</v>
      </c>
      <c r="T38" s="3">
        <v>0.01</v>
      </c>
      <c r="U38" s="19">
        <f t="shared" si="9"/>
        <v>0.00297567129675427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0.0248756712967543</v>
      </c>
      <c r="AR38" s="27">
        <f t="shared" si="15"/>
        <v>119.491875</v>
      </c>
      <c r="AS38" s="1">
        <f t="shared" si="16"/>
        <v>0.24</v>
      </c>
      <c r="AT38" s="2">
        <f t="shared" si="20"/>
        <v>10.2833333333333</v>
      </c>
      <c r="AU38" s="1">
        <f t="shared" si="17"/>
        <v>49151.0888702347</v>
      </c>
    </row>
    <row r="39" s="1" customFormat="1" spans="1:47">
      <c r="A39" s="6"/>
      <c r="B39" s="6"/>
      <c r="C39" s="9">
        <v>10</v>
      </c>
      <c r="D39" s="12">
        <v>4.97428882974194</v>
      </c>
      <c r="E39" s="13">
        <f t="shared" si="18"/>
        <v>12.6435177048667</v>
      </c>
      <c r="F39" s="9" t="s">
        <v>107</v>
      </c>
      <c r="G39" s="6">
        <v>11</v>
      </c>
      <c r="H39" s="11">
        <f t="shared" si="0"/>
        <v>4.97428882974194</v>
      </c>
      <c r="I39" s="11">
        <f t="shared" si="1"/>
        <v>278.124288829742</v>
      </c>
      <c r="J39" s="11">
        <f t="shared" si="2"/>
        <v>0.0329675478150448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3.66681771218174</v>
      </c>
      <c r="O39" s="11">
        <f t="shared" si="19"/>
        <v>1.3879091559043</v>
      </c>
      <c r="P39" s="11">
        <f t="shared" si="5"/>
        <v>0.0457559614602135</v>
      </c>
      <c r="Q39" s="17">
        <f t="shared" si="6"/>
        <v>0.0109814307504512</v>
      </c>
      <c r="R39" s="11">
        <f t="shared" si="7"/>
        <v>0.2867805</v>
      </c>
      <c r="S39" s="18">
        <f t="shared" si="8"/>
        <v>0.0382921110412014</v>
      </c>
      <c r="T39" s="3">
        <v>0.01</v>
      </c>
      <c r="U39" s="19">
        <f t="shared" si="9"/>
        <v>0.000382921110412014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0.022282921110412</v>
      </c>
      <c r="AR39" s="27">
        <f t="shared" si="15"/>
        <v>119.491875</v>
      </c>
      <c r="AS39" s="1">
        <f t="shared" si="16"/>
        <v>0.24</v>
      </c>
      <c r="AT39" s="2">
        <f t="shared" si="20"/>
        <v>10.2833333333333</v>
      </c>
      <c r="AU39" s="1">
        <f t="shared" si="17"/>
        <v>44028.1519529965</v>
      </c>
    </row>
    <row r="40" s="1" customFormat="1" spans="1:48">
      <c r="A40" s="6"/>
      <c r="B40" s="6"/>
      <c r="C40" s="9">
        <v>11</v>
      </c>
      <c r="D40" s="12">
        <v>-4.70330859386667</v>
      </c>
      <c r="E40" s="13">
        <f t="shared" si="18"/>
        <v>4.97428882974194</v>
      </c>
      <c r="F40" s="9" t="s">
        <v>109</v>
      </c>
      <c r="G40" s="6">
        <v>12</v>
      </c>
      <c r="H40" s="11">
        <f t="shared" si="0"/>
        <v>-4.70330859386667</v>
      </c>
      <c r="I40" s="11">
        <f t="shared" si="1"/>
        <v>268.446691406133</v>
      </c>
      <c r="J40" s="11">
        <f t="shared" si="2"/>
        <v>0.00933196171632181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2.53707194444409</v>
      </c>
      <c r="P40" s="11">
        <f t="shared" si="5"/>
        <v>0.0236758582571064</v>
      </c>
      <c r="Q40" s="17">
        <f t="shared" si="6"/>
        <v>0.00568220598170553</v>
      </c>
      <c r="R40" s="11">
        <f t="shared" si="7"/>
        <v>0.2867805</v>
      </c>
      <c r="S40" s="18">
        <f t="shared" si="8"/>
        <v>0.0198137808592479</v>
      </c>
      <c r="T40" s="3">
        <v>0.01</v>
      </c>
      <c r="U40" s="19">
        <f t="shared" si="9"/>
        <v>0.000198137808592479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0.0220981378085925</v>
      </c>
      <c r="AR40" s="27">
        <f t="shared" si="15"/>
        <v>119.491875</v>
      </c>
      <c r="AS40" s="1">
        <f t="shared" si="16"/>
        <v>0.24</v>
      </c>
      <c r="AT40" s="2">
        <f t="shared" si="20"/>
        <v>10.2833333333333</v>
      </c>
      <c r="AU40" s="1">
        <f t="shared" si="17"/>
        <v>43663.0441984712</v>
      </c>
      <c r="AV40" s="1">
        <f>SUM(AU29:AU40)</f>
        <v>640494.505081489</v>
      </c>
    </row>
    <row r="41" s="1" customFormat="1" spans="1:46">
      <c r="A41" s="6"/>
      <c r="B41" s="6"/>
      <c r="C41" s="9">
        <v>12</v>
      </c>
      <c r="D41" s="12">
        <v>-15.1976066832258</v>
      </c>
      <c r="E41" s="13">
        <f t="shared" si="18"/>
        <v>-4.70330859386667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759.42</v>
      </c>
      <c r="C44" s="9" t="s">
        <v>106</v>
      </c>
      <c r="D44" s="10">
        <v>-13.78</v>
      </c>
      <c r="E44" s="9"/>
      <c r="F44" s="9"/>
      <c r="G44" s="6">
        <v>1</v>
      </c>
      <c r="H44" s="11">
        <f t="shared" ref="H44:H55" si="21">E45</f>
        <v>-13.78</v>
      </c>
      <c r="I44" s="11">
        <f t="shared" ref="I44:I55" si="22">H44+273.15</f>
        <v>259.37</v>
      </c>
      <c r="J44" s="11">
        <f t="shared" ref="J44:J55" si="23">EXP(($C$18*(I44-$C$16))/($C$19*I44*$C$16))</f>
        <v>0.00262253544667665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107</v>
      </c>
      <c r="N44" s="6"/>
      <c r="O44" s="11">
        <f>L44</f>
        <v>0.63285</v>
      </c>
      <c r="P44" s="11">
        <f t="shared" ref="P44:P55" si="26">O44*J44</f>
        <v>0.00165967155742932</v>
      </c>
      <c r="Q44" s="17">
        <f t="shared" ref="Q44:Q55" si="27">P44*$B$46</f>
        <v>0.000298740880337278</v>
      </c>
      <c r="R44" s="11">
        <f t="shared" ref="R44:R55" si="28">L44*$B$46</f>
        <v>0.113913</v>
      </c>
      <c r="S44" s="18">
        <f t="shared" ref="S44:S55" si="29">Q44/R44</f>
        <v>0.00262253544667666</v>
      </c>
      <c r="T44" s="3">
        <v>0.01</v>
      </c>
      <c r="U44" s="19">
        <f t="shared" ref="U44:U55" si="30">S44*T44</f>
        <v>2.62253544667666e-5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0.0191262253544668</v>
      </c>
      <c r="AR44" s="27">
        <f t="shared" ref="AR44:AR55" si="36">$B$44/12</f>
        <v>63.285</v>
      </c>
      <c r="AS44" s="1">
        <f t="shared" ref="AS44:AS55" si="37">$B$46</f>
        <v>0.18</v>
      </c>
      <c r="AT44" s="2">
        <f>$E$3/12</f>
        <v>74.1416666666667</v>
      </c>
      <c r="AU44" s="1">
        <f t="shared" ref="AU44:AU55" si="38">AT44*10000*AS44*0.67*AR44*AQ44</f>
        <v>108228.018024332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-17.234957166129</v>
      </c>
      <c r="E45" s="13">
        <f t="shared" ref="E45:E56" si="39">D44</f>
        <v>-13.78</v>
      </c>
      <c r="F45" s="9" t="s">
        <v>107</v>
      </c>
      <c r="G45" s="6">
        <v>2</v>
      </c>
      <c r="H45" s="11">
        <f t="shared" si="21"/>
        <v>-17.234957166129</v>
      </c>
      <c r="I45" s="11">
        <f t="shared" si="22"/>
        <v>255.915042833871</v>
      </c>
      <c r="J45" s="11">
        <f t="shared" si="23"/>
        <v>0.00157985688190862</v>
      </c>
      <c r="K45" s="11">
        <f t="shared" si="24"/>
        <v>63.285</v>
      </c>
      <c r="L45" s="11">
        <f t="shared" si="25"/>
        <v>0.63285</v>
      </c>
      <c r="M45" s="6" t="s">
        <v>107</v>
      </c>
      <c r="N45" s="6"/>
      <c r="O45" s="11">
        <f t="shared" ref="O45:O55" si="40">L45+O44-P44-N45</f>
        <v>1.26404032844257</v>
      </c>
      <c r="P45" s="11">
        <f t="shared" si="26"/>
        <v>0.00199700281190003</v>
      </c>
      <c r="Q45" s="17">
        <f t="shared" si="27"/>
        <v>0.000359460506142005</v>
      </c>
      <c r="R45" s="11">
        <f t="shared" si="28"/>
        <v>0.113913</v>
      </c>
      <c r="S45" s="18">
        <f t="shared" si="29"/>
        <v>0.00315557053314376</v>
      </c>
      <c r="T45" s="3">
        <v>0.01</v>
      </c>
      <c r="U45" s="19">
        <f t="shared" si="30"/>
        <v>3.15557053314376e-5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0.0191315557053314</v>
      </c>
      <c r="AR45" s="27">
        <f t="shared" si="36"/>
        <v>63.285</v>
      </c>
      <c r="AS45" s="1">
        <f t="shared" si="37"/>
        <v>0.18</v>
      </c>
      <c r="AT45" s="2">
        <f t="shared" ref="AT45:AT55" si="41">$E$3/12</f>
        <v>74.1416666666667</v>
      </c>
      <c r="AU45" s="1">
        <f t="shared" si="38"/>
        <v>108258.180447851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-13.0595398751071</v>
      </c>
      <c r="E46" s="13">
        <f t="shared" si="39"/>
        <v>-17.234957166129</v>
      </c>
      <c r="F46" s="9" t="s">
        <v>107</v>
      </c>
      <c r="G46" s="6">
        <v>3</v>
      </c>
      <c r="H46" s="11">
        <f t="shared" si="21"/>
        <v>-13.0595398751071</v>
      </c>
      <c r="I46" s="11">
        <f t="shared" si="22"/>
        <v>260.090460124893</v>
      </c>
      <c r="J46" s="11">
        <f t="shared" si="23"/>
        <v>0.00290993043686771</v>
      </c>
      <c r="K46" s="11">
        <f t="shared" si="24"/>
        <v>63.285</v>
      </c>
      <c r="L46" s="11">
        <f t="shared" si="25"/>
        <v>0.63285</v>
      </c>
      <c r="M46" s="6" t="s">
        <v>107</v>
      </c>
      <c r="N46" s="6"/>
      <c r="O46" s="11">
        <f t="shared" si="40"/>
        <v>1.89489332563067</v>
      </c>
      <c r="P46" s="11">
        <f t="shared" si="26"/>
        <v>0.00551400776287016</v>
      </c>
      <c r="Q46" s="17">
        <f t="shared" si="27"/>
        <v>0.000992521397316629</v>
      </c>
      <c r="R46" s="11">
        <f t="shared" si="28"/>
        <v>0.113913</v>
      </c>
      <c r="S46" s="18">
        <f t="shared" si="29"/>
        <v>0.008712977424145</v>
      </c>
      <c r="T46" s="3">
        <v>0.01</v>
      </c>
      <c r="U46" s="19">
        <f t="shared" si="30"/>
        <v>8.712977424145e-5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0.0191871297742414</v>
      </c>
      <c r="AR46" s="27">
        <f t="shared" si="36"/>
        <v>63.285</v>
      </c>
      <c r="AS46" s="1">
        <f t="shared" si="37"/>
        <v>0.18</v>
      </c>
      <c r="AT46" s="2">
        <f t="shared" si="41"/>
        <v>74.1416666666667</v>
      </c>
      <c r="AU46" s="1">
        <f t="shared" si="38"/>
        <v>108572.652917991</v>
      </c>
    </row>
    <row r="47" s="1" customFormat="1" spans="1:47">
      <c r="A47" s="6"/>
      <c r="B47" s="6"/>
      <c r="C47" s="9">
        <v>3</v>
      </c>
      <c r="D47" s="12">
        <v>0.896068896548388</v>
      </c>
      <c r="E47" s="13">
        <f t="shared" si="39"/>
        <v>-13.0595398751071</v>
      </c>
      <c r="F47" s="9" t="s">
        <v>107</v>
      </c>
      <c r="G47" s="6">
        <v>4</v>
      </c>
      <c r="H47" s="11">
        <f t="shared" si="21"/>
        <v>0.896068896548388</v>
      </c>
      <c r="I47" s="11">
        <f t="shared" si="22"/>
        <v>274.046068896548</v>
      </c>
      <c r="J47" s="11">
        <f t="shared" si="23"/>
        <v>0.0195806188955531</v>
      </c>
      <c r="K47" s="11">
        <f t="shared" si="24"/>
        <v>63.285</v>
      </c>
      <c r="L47" s="11">
        <f t="shared" si="25"/>
        <v>0.63285</v>
      </c>
      <c r="M47" s="6" t="s">
        <v>107</v>
      </c>
      <c r="N47" s="6"/>
      <c r="O47" s="11">
        <f t="shared" si="40"/>
        <v>2.5222293178678</v>
      </c>
      <c r="P47" s="11">
        <f t="shared" si="26"/>
        <v>0.0493868110403602</v>
      </c>
      <c r="Q47" s="17">
        <f t="shared" si="27"/>
        <v>0.00888962598726483</v>
      </c>
      <c r="R47" s="11">
        <f t="shared" si="28"/>
        <v>0.113913</v>
      </c>
      <c r="S47" s="18">
        <f t="shared" si="29"/>
        <v>0.0780387312006956</v>
      </c>
      <c r="T47" s="3">
        <v>0.01</v>
      </c>
      <c r="U47" s="19">
        <f t="shared" si="30"/>
        <v>0.000780387312006956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0.019880387312007</v>
      </c>
      <c r="AR47" s="27">
        <f t="shared" si="36"/>
        <v>63.285</v>
      </c>
      <c r="AS47" s="1">
        <f t="shared" si="37"/>
        <v>0.18</v>
      </c>
      <c r="AT47" s="2">
        <f t="shared" si="41"/>
        <v>74.1416666666667</v>
      </c>
      <c r="AU47" s="1">
        <f t="shared" si="38"/>
        <v>112495.533042127</v>
      </c>
    </row>
    <row r="48" s="1" customFormat="1" spans="1:47">
      <c r="A48" s="6"/>
      <c r="B48" s="6"/>
      <c r="C48" s="9">
        <v>4</v>
      </c>
      <c r="D48" s="12">
        <v>8.64004629306667</v>
      </c>
      <c r="E48" s="13">
        <f t="shared" si="39"/>
        <v>0.896068896548388</v>
      </c>
      <c r="F48" s="9" t="s">
        <v>107</v>
      </c>
      <c r="G48" s="6">
        <v>5</v>
      </c>
      <c r="H48" s="11">
        <f t="shared" si="21"/>
        <v>8.64004629306667</v>
      </c>
      <c r="I48" s="11">
        <f t="shared" si="22"/>
        <v>281.790046293067</v>
      </c>
      <c r="J48" s="11">
        <f t="shared" si="23"/>
        <v>0.0519845543325004</v>
      </c>
      <c r="K48" s="11">
        <f t="shared" si="24"/>
        <v>63.285</v>
      </c>
      <c r="L48" s="11">
        <f t="shared" si="25"/>
        <v>0.63285</v>
      </c>
      <c r="M48" s="6" t="s">
        <v>109</v>
      </c>
      <c r="N48" s="11">
        <f>(O47-P47)*$C$24/100</f>
        <v>2.34920038148607</v>
      </c>
      <c r="O48" s="11">
        <f t="shared" si="40"/>
        <v>0.756492125341372</v>
      </c>
      <c r="P48" s="11">
        <f t="shared" si="26"/>
        <v>0.0393259059919173</v>
      </c>
      <c r="Q48" s="17">
        <f t="shared" si="27"/>
        <v>0.00707866307854511</v>
      </c>
      <c r="R48" s="11">
        <f t="shared" si="28"/>
        <v>0.113913</v>
      </c>
      <c r="S48" s="18">
        <f t="shared" si="29"/>
        <v>0.0621409591402659</v>
      </c>
      <c r="T48" s="3">
        <v>0.01</v>
      </c>
      <c r="U48" s="19">
        <f t="shared" si="30"/>
        <v>0.000621409591402659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0.0286714095914027</v>
      </c>
      <c r="AR48" s="27">
        <f t="shared" si="36"/>
        <v>63.285</v>
      </c>
      <c r="AS48" s="1">
        <f t="shared" si="37"/>
        <v>0.18</v>
      </c>
      <c r="AT48" s="2">
        <f t="shared" si="41"/>
        <v>74.1416666666667</v>
      </c>
      <c r="AU48" s="1">
        <f t="shared" si="38"/>
        <v>162240.576827494</v>
      </c>
    </row>
    <row r="49" s="1" customFormat="1" spans="1:47">
      <c r="A49" s="6"/>
      <c r="B49" s="6"/>
      <c r="C49" s="9">
        <v>5</v>
      </c>
      <c r="D49" s="12">
        <v>16.1218381936129</v>
      </c>
      <c r="E49" s="13">
        <f t="shared" si="39"/>
        <v>8.64004629306667</v>
      </c>
      <c r="F49" s="9" t="s">
        <v>109</v>
      </c>
      <c r="G49" s="6">
        <v>6</v>
      </c>
      <c r="H49" s="11">
        <f t="shared" si="21"/>
        <v>16.1218381936129</v>
      </c>
      <c r="I49" s="11">
        <f t="shared" si="22"/>
        <v>289.271838193613</v>
      </c>
      <c r="J49" s="11">
        <f t="shared" si="23"/>
        <v>0.127057808956865</v>
      </c>
      <c r="K49" s="11">
        <f t="shared" si="24"/>
        <v>63.285</v>
      </c>
      <c r="L49" s="11">
        <f t="shared" si="25"/>
        <v>0.63285</v>
      </c>
      <c r="M49" s="6" t="s">
        <v>107</v>
      </c>
      <c r="N49" s="6"/>
      <c r="O49" s="11">
        <f t="shared" si="40"/>
        <v>1.35001621934945</v>
      </c>
      <c r="P49" s="11">
        <f t="shared" si="26"/>
        <v>0.171530102886772</v>
      </c>
      <c r="Q49" s="17">
        <f t="shared" si="27"/>
        <v>0.0308754185196189</v>
      </c>
      <c r="R49" s="11">
        <f t="shared" si="28"/>
        <v>0.113913</v>
      </c>
      <c r="S49" s="18">
        <f t="shared" si="29"/>
        <v>0.271043853814919</v>
      </c>
      <c r="T49" s="3">
        <v>0.01</v>
      </c>
      <c r="U49" s="19">
        <f t="shared" si="30"/>
        <v>0.00271043853814919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0.0307604385381492</v>
      </c>
      <c r="AR49" s="27">
        <f t="shared" si="36"/>
        <v>63.285</v>
      </c>
      <c r="AS49" s="1">
        <f t="shared" si="37"/>
        <v>0.18</v>
      </c>
      <c r="AT49" s="2">
        <f t="shared" si="41"/>
        <v>74.1416666666667</v>
      </c>
      <c r="AU49" s="1">
        <f t="shared" si="38"/>
        <v>174061.595262218</v>
      </c>
    </row>
    <row r="50" s="1" customFormat="1" spans="1:47">
      <c r="A50" s="6"/>
      <c r="B50" s="6"/>
      <c r="C50" s="9">
        <v>6</v>
      </c>
      <c r="D50" s="12">
        <v>21.1549849043333</v>
      </c>
      <c r="E50" s="13">
        <f t="shared" si="39"/>
        <v>16.1218381936129</v>
      </c>
      <c r="F50" s="9" t="s">
        <v>107</v>
      </c>
      <c r="G50" s="6">
        <v>7</v>
      </c>
      <c r="H50" s="11">
        <f t="shared" si="21"/>
        <v>21.1549849043333</v>
      </c>
      <c r="I50" s="11">
        <f t="shared" si="22"/>
        <v>294.304984904333</v>
      </c>
      <c r="J50" s="11">
        <f t="shared" si="23"/>
        <v>0.225943052716551</v>
      </c>
      <c r="K50" s="11">
        <f t="shared" si="24"/>
        <v>63.285</v>
      </c>
      <c r="L50" s="11">
        <f t="shared" si="25"/>
        <v>0.63285</v>
      </c>
      <c r="M50" s="6" t="s">
        <v>107</v>
      </c>
      <c r="N50" s="6"/>
      <c r="O50" s="11">
        <f t="shared" si="40"/>
        <v>1.81133611646268</v>
      </c>
      <c r="P50" s="11">
        <f t="shared" si="26"/>
        <v>0.40925881164932</v>
      </c>
      <c r="Q50" s="17">
        <f t="shared" si="27"/>
        <v>0.0736665860968777</v>
      </c>
      <c r="R50" s="11">
        <f t="shared" si="28"/>
        <v>0.113913</v>
      </c>
      <c r="S50" s="18">
        <f t="shared" si="29"/>
        <v>0.646691651496121</v>
      </c>
      <c r="T50" s="3">
        <v>0.01</v>
      </c>
      <c r="U50" s="19">
        <f t="shared" si="30"/>
        <v>0.00646691651496121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0.0345169165149612</v>
      </c>
      <c r="AR50" s="27">
        <f t="shared" si="36"/>
        <v>63.285</v>
      </c>
      <c r="AS50" s="1">
        <f t="shared" si="37"/>
        <v>0.18</v>
      </c>
      <c r="AT50" s="2">
        <f t="shared" si="41"/>
        <v>74.1416666666667</v>
      </c>
      <c r="AU50" s="1">
        <f t="shared" si="38"/>
        <v>195318.072096915</v>
      </c>
    </row>
    <row r="51" s="1" customFormat="1" spans="1:47">
      <c r="A51" s="6"/>
      <c r="B51" s="6"/>
      <c r="C51" s="9">
        <v>7</v>
      </c>
      <c r="D51" s="12">
        <v>23.5454958067742</v>
      </c>
      <c r="E51" s="13">
        <f t="shared" si="39"/>
        <v>21.1549849043333</v>
      </c>
      <c r="F51" s="9" t="s">
        <v>107</v>
      </c>
      <c r="G51" s="6">
        <v>8</v>
      </c>
      <c r="H51" s="11">
        <f t="shared" si="21"/>
        <v>23.5454958067742</v>
      </c>
      <c r="I51" s="11">
        <f t="shared" si="22"/>
        <v>296.695495806774</v>
      </c>
      <c r="J51" s="11">
        <f t="shared" si="23"/>
        <v>0.294961486680284</v>
      </c>
      <c r="K51" s="11">
        <f t="shared" si="24"/>
        <v>63.285</v>
      </c>
      <c r="L51" s="11">
        <f t="shared" si="25"/>
        <v>0.63285</v>
      </c>
      <c r="M51" s="6" t="s">
        <v>107</v>
      </c>
      <c r="N51" s="6"/>
      <c r="O51" s="11">
        <f t="shared" si="40"/>
        <v>2.03492730481336</v>
      </c>
      <c r="P51" s="11">
        <f t="shared" si="26"/>
        <v>0.600225183114053</v>
      </c>
      <c r="Q51" s="17">
        <f t="shared" si="27"/>
        <v>0.10804053296053</v>
      </c>
      <c r="R51" s="11">
        <f t="shared" si="28"/>
        <v>0.113913</v>
      </c>
      <c r="S51" s="18">
        <f t="shared" si="29"/>
        <v>0.948447788755713</v>
      </c>
      <c r="T51" s="3">
        <v>0.01</v>
      </c>
      <c r="U51" s="19">
        <f t="shared" si="30"/>
        <v>0.00948447788755714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0.0375344778875571</v>
      </c>
      <c r="AR51" s="27">
        <f t="shared" si="36"/>
        <v>63.285</v>
      </c>
      <c r="AS51" s="1">
        <f t="shared" si="37"/>
        <v>0.18</v>
      </c>
      <c r="AT51" s="2">
        <f t="shared" si="41"/>
        <v>74.1416666666667</v>
      </c>
      <c r="AU51" s="1">
        <f t="shared" si="38"/>
        <v>212393.301556478</v>
      </c>
    </row>
    <row r="52" s="1" customFormat="1" spans="1:47">
      <c r="A52" s="6"/>
      <c r="B52" s="6"/>
      <c r="C52" s="9">
        <v>8</v>
      </c>
      <c r="D52" s="12">
        <v>21.1685984148387</v>
      </c>
      <c r="E52" s="13">
        <f t="shared" si="39"/>
        <v>23.5454958067742</v>
      </c>
      <c r="F52" s="9" t="s">
        <v>107</v>
      </c>
      <c r="G52" s="6">
        <v>9</v>
      </c>
      <c r="H52" s="11">
        <f t="shared" si="21"/>
        <v>21.1685984148387</v>
      </c>
      <c r="I52" s="11">
        <f t="shared" si="22"/>
        <v>294.318598414839</v>
      </c>
      <c r="J52" s="11">
        <f t="shared" si="23"/>
        <v>0.226289073273586</v>
      </c>
      <c r="K52" s="11">
        <f t="shared" si="24"/>
        <v>63.285</v>
      </c>
      <c r="L52" s="11">
        <f t="shared" si="25"/>
        <v>0.63285</v>
      </c>
      <c r="M52" s="6" t="s">
        <v>107</v>
      </c>
      <c r="N52" s="6"/>
      <c r="O52" s="11">
        <f t="shared" si="40"/>
        <v>2.06755212169931</v>
      </c>
      <c r="P52" s="11">
        <f t="shared" si="26"/>
        <v>0.467864453564174</v>
      </c>
      <c r="Q52" s="17">
        <f t="shared" si="27"/>
        <v>0.0842156016415513</v>
      </c>
      <c r="R52" s="11">
        <f t="shared" si="28"/>
        <v>0.113913</v>
      </c>
      <c r="S52" s="18">
        <f t="shared" si="29"/>
        <v>0.739297548493598</v>
      </c>
      <c r="T52" s="3">
        <v>0.01</v>
      </c>
      <c r="U52" s="19">
        <f t="shared" si="30"/>
        <v>0.00739297548493598</v>
      </c>
      <c r="V52" s="18"/>
      <c r="W52" s="3"/>
      <c r="X52" s="19"/>
      <c r="Y52" s="20">
        <v>0.02</v>
      </c>
      <c r="Z52" s="3">
        <v>0.29</v>
      </c>
      <c r="AA52" s="21">
        <f t="shared" si="31"/>
        <v>0.0058</v>
      </c>
      <c r="AB52" s="3">
        <v>0.01</v>
      </c>
      <c r="AC52" s="3">
        <v>0.28</v>
      </c>
      <c r="AD52" s="21">
        <f t="shared" si="32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0.026492975484936</v>
      </c>
      <c r="AR52" s="27">
        <f t="shared" si="36"/>
        <v>63.285</v>
      </c>
      <c r="AS52" s="1">
        <f t="shared" si="37"/>
        <v>0.18</v>
      </c>
      <c r="AT52" s="2">
        <f t="shared" si="41"/>
        <v>74.1416666666667</v>
      </c>
      <c r="AU52" s="1">
        <f t="shared" si="38"/>
        <v>149913.648676748</v>
      </c>
    </row>
    <row r="53" s="1" customFormat="1" spans="1:47">
      <c r="A53" s="6"/>
      <c r="B53" s="6"/>
      <c r="C53" s="9">
        <v>9</v>
      </c>
      <c r="D53" s="12">
        <v>12.6435177048667</v>
      </c>
      <c r="E53" s="13">
        <f t="shared" si="39"/>
        <v>21.1685984148387</v>
      </c>
      <c r="F53" s="9" t="s">
        <v>107</v>
      </c>
      <c r="G53" s="6">
        <v>10</v>
      </c>
      <c r="H53" s="11">
        <f t="shared" si="21"/>
        <v>12.6435177048667</v>
      </c>
      <c r="I53" s="11">
        <f t="shared" si="22"/>
        <v>285.793517704867</v>
      </c>
      <c r="J53" s="11">
        <f t="shared" si="23"/>
        <v>0.0843503608933041</v>
      </c>
      <c r="K53" s="11">
        <f t="shared" si="24"/>
        <v>63.285</v>
      </c>
      <c r="L53" s="11">
        <f t="shared" si="25"/>
        <v>0.63285</v>
      </c>
      <c r="M53" s="6" t="s">
        <v>107</v>
      </c>
      <c r="N53" s="6"/>
      <c r="O53" s="11">
        <f t="shared" si="40"/>
        <v>2.23253766813513</v>
      </c>
      <c r="P53" s="11">
        <f t="shared" si="26"/>
        <v>0.188315358015094</v>
      </c>
      <c r="Q53" s="17">
        <f t="shared" si="27"/>
        <v>0.033896764442717</v>
      </c>
      <c r="R53" s="11">
        <f t="shared" si="28"/>
        <v>0.113913</v>
      </c>
      <c r="S53" s="18">
        <f t="shared" si="29"/>
        <v>0.297567129675427</v>
      </c>
      <c r="T53" s="3">
        <v>0.01</v>
      </c>
      <c r="U53" s="19">
        <f t="shared" si="30"/>
        <v>0.00297567129675427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0.0220756712967543</v>
      </c>
      <c r="AR53" s="27">
        <f t="shared" si="36"/>
        <v>63.285</v>
      </c>
      <c r="AS53" s="1">
        <f t="shared" si="37"/>
        <v>0.18</v>
      </c>
      <c r="AT53" s="2">
        <f t="shared" si="41"/>
        <v>74.1416666666667</v>
      </c>
      <c r="AU53" s="1">
        <f t="shared" si="38"/>
        <v>124917.808230591</v>
      </c>
    </row>
    <row r="54" s="1" customFormat="1" spans="1:47">
      <c r="A54" s="6"/>
      <c r="B54" s="6"/>
      <c r="C54" s="9">
        <v>10</v>
      </c>
      <c r="D54" s="12">
        <v>4.97428882974194</v>
      </c>
      <c r="E54" s="13">
        <f t="shared" si="39"/>
        <v>12.6435177048667</v>
      </c>
      <c r="F54" s="9" t="s">
        <v>107</v>
      </c>
      <c r="G54" s="6">
        <v>11</v>
      </c>
      <c r="H54" s="11">
        <f t="shared" si="21"/>
        <v>4.97428882974194</v>
      </c>
      <c r="I54" s="11">
        <f t="shared" si="22"/>
        <v>278.124288829742</v>
      </c>
      <c r="J54" s="11">
        <f t="shared" si="23"/>
        <v>0.0329675478150448</v>
      </c>
      <c r="K54" s="11">
        <f t="shared" si="24"/>
        <v>63.285</v>
      </c>
      <c r="L54" s="11">
        <f t="shared" si="25"/>
        <v>0.63285</v>
      </c>
      <c r="M54" s="6" t="s">
        <v>109</v>
      </c>
      <c r="N54" s="11">
        <f>(O53-P53)*$C$24/100</f>
        <v>1.94201119461404</v>
      </c>
      <c r="O54" s="11">
        <f t="shared" si="40"/>
        <v>0.735061115506002</v>
      </c>
      <c r="P54" s="11">
        <f t="shared" si="26"/>
        <v>0.0242331624724243</v>
      </c>
      <c r="Q54" s="17">
        <f t="shared" si="27"/>
        <v>0.00436196924503637</v>
      </c>
      <c r="R54" s="11">
        <f t="shared" si="28"/>
        <v>0.113913</v>
      </c>
      <c r="S54" s="18">
        <f t="shared" si="29"/>
        <v>0.0382921110412014</v>
      </c>
      <c r="T54" s="3">
        <v>0.01</v>
      </c>
      <c r="U54" s="19">
        <f t="shared" si="30"/>
        <v>0.000382921110412014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0.019482921110412</v>
      </c>
      <c r="AR54" s="27">
        <f t="shared" si="36"/>
        <v>63.285</v>
      </c>
      <c r="AS54" s="1">
        <f t="shared" si="37"/>
        <v>0.18</v>
      </c>
      <c r="AT54" s="2">
        <f t="shared" si="41"/>
        <v>74.1416666666667</v>
      </c>
      <c r="AU54" s="1">
        <f t="shared" si="38"/>
        <v>110246.423328472</v>
      </c>
    </row>
    <row r="55" s="1" customFormat="1" spans="1:48">
      <c r="A55" s="6"/>
      <c r="B55" s="6"/>
      <c r="C55" s="9">
        <v>11</v>
      </c>
      <c r="D55" s="12">
        <v>-4.70330859386667</v>
      </c>
      <c r="E55" s="13">
        <f t="shared" si="39"/>
        <v>4.97428882974194</v>
      </c>
      <c r="F55" s="9" t="s">
        <v>109</v>
      </c>
      <c r="G55" s="6">
        <v>12</v>
      </c>
      <c r="H55" s="11">
        <f t="shared" si="21"/>
        <v>-4.70330859386667</v>
      </c>
      <c r="I55" s="11">
        <f t="shared" si="22"/>
        <v>268.446691406133</v>
      </c>
      <c r="J55" s="11">
        <f t="shared" si="23"/>
        <v>0.00933196171632181</v>
      </c>
      <c r="K55" s="11">
        <f t="shared" si="24"/>
        <v>63.285</v>
      </c>
      <c r="L55" s="11">
        <f t="shared" si="25"/>
        <v>0.63285</v>
      </c>
      <c r="M55" s="6" t="s">
        <v>107</v>
      </c>
      <c r="N55" s="6"/>
      <c r="O55" s="11">
        <f t="shared" si="40"/>
        <v>1.34367795303358</v>
      </c>
      <c r="P55" s="11">
        <f t="shared" si="26"/>
        <v>0.012539151216775</v>
      </c>
      <c r="Q55" s="17">
        <f t="shared" si="27"/>
        <v>0.0022570472190195</v>
      </c>
      <c r="R55" s="11">
        <f t="shared" si="28"/>
        <v>0.113913</v>
      </c>
      <c r="S55" s="18">
        <f t="shared" si="29"/>
        <v>0.0198137808592478</v>
      </c>
      <c r="T55" s="3">
        <v>0.01</v>
      </c>
      <c r="U55" s="19">
        <f t="shared" si="30"/>
        <v>0.000198137808592478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0.0192981378085925</v>
      </c>
      <c r="AR55" s="27">
        <f t="shared" si="36"/>
        <v>63.285</v>
      </c>
      <c r="AS55" s="1">
        <f t="shared" si="37"/>
        <v>0.18</v>
      </c>
      <c r="AT55" s="2">
        <f t="shared" si="41"/>
        <v>74.1416666666667</v>
      </c>
      <c r="AU55" s="1">
        <f t="shared" si="38"/>
        <v>109200.80506615</v>
      </c>
      <c r="AV55" s="1">
        <f>SUM(AU44:AU55)</f>
        <v>1675846.61547737</v>
      </c>
    </row>
    <row r="56" s="1" customFormat="1" spans="1:46">
      <c r="A56" s="6"/>
      <c r="B56" s="6"/>
      <c r="C56" s="9">
        <v>12</v>
      </c>
      <c r="D56" s="12">
        <v>-15.1976066832258</v>
      </c>
      <c r="E56" s="13">
        <f t="shared" si="39"/>
        <v>-4.70330859386667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-13.78</v>
      </c>
      <c r="E60" s="9"/>
      <c r="F60" s="9"/>
      <c r="G60" s="6">
        <v>1</v>
      </c>
      <c r="H60" s="11">
        <f t="shared" ref="H60:H71" si="42">E61</f>
        <v>-13.78</v>
      </c>
      <c r="I60" s="11">
        <f t="shared" ref="I60:I71" si="43">H60+273.15</f>
        <v>259.37</v>
      </c>
      <c r="J60" s="11">
        <f t="shared" ref="J60:J71" si="44">EXP(($C$18*(I60-$C$16))/($C$19*I60*$C$16))</f>
        <v>0.00262253544667665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0.00361831215577978</v>
      </c>
      <c r="Q60" s="17">
        <f t="shared" ref="Q60:Q71" si="48">P60*$B$62</f>
        <v>0.000361831215577978</v>
      </c>
      <c r="R60" s="11">
        <f t="shared" ref="R60:R71" si="49">L60*$B$62</f>
        <v>0.13797</v>
      </c>
      <c r="S60" s="18">
        <f t="shared" ref="S60:S71" si="50">Q60/R60</f>
        <v>0.00262253544667665</v>
      </c>
      <c r="T60" s="3">
        <v>0.01</v>
      </c>
      <c r="U60" s="19">
        <f t="shared" ref="U60:U71" si="51">S60*T60</f>
        <v>2.62253544667665e-5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0.0123262253544668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0.525</v>
      </c>
      <c r="AU60" s="1">
        <f t="shared" ref="AU60:AU71" si="59">AT60*10000*AS60*0.67*AR60*AQ60</f>
        <v>598.203395550796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-17.234957166129</v>
      </c>
      <c r="E61" s="13">
        <f t="shared" ref="E61:E72" si="60">D60</f>
        <v>-13.78</v>
      </c>
      <c r="F61" s="9" t="s">
        <v>107</v>
      </c>
      <c r="G61" s="6">
        <v>2</v>
      </c>
      <c r="H61" s="11">
        <f t="shared" si="42"/>
        <v>-17.234957166129</v>
      </c>
      <c r="I61" s="11">
        <f t="shared" si="43"/>
        <v>255.915042833871</v>
      </c>
      <c r="J61" s="11">
        <f t="shared" si="44"/>
        <v>0.00157985688190862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2.75578168784422</v>
      </c>
      <c r="P61" s="11">
        <f t="shared" si="47"/>
        <v>0.00435374066457845</v>
      </c>
      <c r="Q61" s="17">
        <f t="shared" si="48"/>
        <v>0.000435374066457845</v>
      </c>
      <c r="R61" s="11">
        <f t="shared" si="49"/>
        <v>0.13797</v>
      </c>
      <c r="S61" s="18">
        <f t="shared" si="50"/>
        <v>0.00315557053314376</v>
      </c>
      <c r="T61" s="3">
        <v>0.01</v>
      </c>
      <c r="U61" s="19">
        <f t="shared" si="51"/>
        <v>3.15557053314376e-5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0.0123315557053314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0.525</v>
      </c>
      <c r="AU61" s="1">
        <f t="shared" si="59"/>
        <v>598.462082528766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-13.0595398751071</v>
      </c>
      <c r="E62" s="13">
        <f t="shared" si="60"/>
        <v>-17.234957166129</v>
      </c>
      <c r="F62" s="9" t="s">
        <v>107</v>
      </c>
      <c r="G62" s="6">
        <v>3</v>
      </c>
      <c r="H62" s="11">
        <f t="shared" si="42"/>
        <v>-13.0595398751071</v>
      </c>
      <c r="I62" s="11">
        <f t="shared" si="43"/>
        <v>260.090460124893</v>
      </c>
      <c r="J62" s="11">
        <f t="shared" si="44"/>
        <v>0.00290993043686771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4.13112794717964</v>
      </c>
      <c r="P62" s="11">
        <f t="shared" si="47"/>
        <v>0.0120212949520929</v>
      </c>
      <c r="Q62" s="17">
        <f t="shared" si="48"/>
        <v>0.00120212949520929</v>
      </c>
      <c r="R62" s="11">
        <f t="shared" si="49"/>
        <v>0.13797</v>
      </c>
      <c r="S62" s="18">
        <f t="shared" si="50"/>
        <v>0.008712977424145</v>
      </c>
      <c r="T62" s="3">
        <v>0.01</v>
      </c>
      <c r="U62" s="19">
        <f t="shared" si="51"/>
        <v>8.712977424145e-5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0.0123871297742415</v>
      </c>
      <c r="AR62" s="27">
        <f t="shared" si="57"/>
        <v>137.97</v>
      </c>
      <c r="AS62" s="1">
        <f t="shared" si="58"/>
        <v>0.1</v>
      </c>
      <c r="AT62" s="2">
        <f t="shared" si="62"/>
        <v>0.525</v>
      </c>
      <c r="AU62" s="1">
        <f t="shared" si="59"/>
        <v>601.159144749399</v>
      </c>
    </row>
    <row r="63" s="1" customFormat="1" spans="1:47">
      <c r="A63" s="6"/>
      <c r="B63" s="6"/>
      <c r="C63" s="9">
        <v>3</v>
      </c>
      <c r="D63" s="12">
        <v>0.896068896548388</v>
      </c>
      <c r="E63" s="13">
        <f t="shared" si="60"/>
        <v>-13.0595398751071</v>
      </c>
      <c r="F63" s="9" t="s">
        <v>107</v>
      </c>
      <c r="G63" s="6">
        <v>4</v>
      </c>
      <c r="H63" s="11">
        <f t="shared" si="42"/>
        <v>0.896068896548388</v>
      </c>
      <c r="I63" s="11">
        <f t="shared" si="43"/>
        <v>274.046068896548</v>
      </c>
      <c r="J63" s="11">
        <f t="shared" si="44"/>
        <v>0.0195806188955531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5.49880665222755</v>
      </c>
      <c r="P63" s="11">
        <f t="shared" si="47"/>
        <v>0.1076700374376</v>
      </c>
      <c r="Q63" s="17">
        <f t="shared" si="48"/>
        <v>0.01076700374376</v>
      </c>
      <c r="R63" s="11">
        <f t="shared" si="49"/>
        <v>0.13797</v>
      </c>
      <c r="S63" s="18">
        <f t="shared" si="50"/>
        <v>0.0780387312006956</v>
      </c>
      <c r="T63" s="3">
        <v>0.01</v>
      </c>
      <c r="U63" s="19">
        <f t="shared" si="51"/>
        <v>0.000780387312006956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0.013080387312007</v>
      </c>
      <c r="AR63" s="27">
        <f t="shared" si="57"/>
        <v>137.97</v>
      </c>
      <c r="AS63" s="1">
        <f t="shared" si="58"/>
        <v>0.1</v>
      </c>
      <c r="AT63" s="2">
        <f t="shared" si="62"/>
        <v>0.525</v>
      </c>
      <c r="AU63" s="1">
        <f t="shared" si="59"/>
        <v>634.803589918676</v>
      </c>
    </row>
    <row r="64" s="1" customFormat="1" spans="1:47">
      <c r="A64" s="6"/>
      <c r="B64" s="6"/>
      <c r="C64" s="9">
        <v>4</v>
      </c>
      <c r="D64" s="12">
        <v>8.64004629306667</v>
      </c>
      <c r="E64" s="13">
        <f t="shared" si="60"/>
        <v>0.896068896548388</v>
      </c>
      <c r="F64" s="9" t="s">
        <v>107</v>
      </c>
      <c r="G64" s="6">
        <v>5</v>
      </c>
      <c r="H64" s="11">
        <f t="shared" si="42"/>
        <v>8.64004629306667</v>
      </c>
      <c r="I64" s="11">
        <f t="shared" si="43"/>
        <v>281.790046293067</v>
      </c>
      <c r="J64" s="11">
        <f t="shared" si="44"/>
        <v>0.0519845543325004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5.12157978405045</v>
      </c>
      <c r="O64" s="11">
        <f t="shared" si="61"/>
        <v>1.6492568307395</v>
      </c>
      <c r="P64" s="11">
        <f t="shared" si="47"/>
        <v>0.0857358813258249</v>
      </c>
      <c r="Q64" s="17">
        <f t="shared" si="48"/>
        <v>0.00857358813258249</v>
      </c>
      <c r="R64" s="11">
        <f t="shared" si="49"/>
        <v>0.13797</v>
      </c>
      <c r="S64" s="18">
        <f t="shared" si="50"/>
        <v>0.0621409591402659</v>
      </c>
      <c r="T64" s="3">
        <v>0.01</v>
      </c>
      <c r="U64" s="19">
        <f t="shared" si="51"/>
        <v>0.000621409591402659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0.0186714095914027</v>
      </c>
      <c r="AR64" s="27">
        <f t="shared" si="57"/>
        <v>137.97</v>
      </c>
      <c r="AS64" s="1">
        <f t="shared" si="58"/>
        <v>0.1</v>
      </c>
      <c r="AT64" s="2">
        <f t="shared" si="62"/>
        <v>0.525</v>
      </c>
      <c r="AU64" s="1">
        <f t="shared" si="59"/>
        <v>906.141198631359</v>
      </c>
    </row>
    <row r="65" s="1" customFormat="1" spans="1:47">
      <c r="A65" s="6"/>
      <c r="B65" s="6"/>
      <c r="C65" s="9">
        <v>5</v>
      </c>
      <c r="D65" s="12">
        <v>16.1218381936129</v>
      </c>
      <c r="E65" s="13">
        <f t="shared" si="60"/>
        <v>8.64004629306667</v>
      </c>
      <c r="F65" s="9" t="s">
        <v>109</v>
      </c>
      <c r="G65" s="6">
        <v>6</v>
      </c>
      <c r="H65" s="11">
        <f t="shared" si="42"/>
        <v>16.1218381936129</v>
      </c>
      <c r="I65" s="11">
        <f t="shared" si="43"/>
        <v>289.271838193613</v>
      </c>
      <c r="J65" s="11">
        <f t="shared" si="44"/>
        <v>0.127057808956865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2.94322094941367</v>
      </c>
      <c r="P65" s="11">
        <f t="shared" si="47"/>
        <v>0.373959205108444</v>
      </c>
      <c r="Q65" s="17">
        <f t="shared" si="48"/>
        <v>0.0373959205108444</v>
      </c>
      <c r="R65" s="11">
        <f t="shared" si="49"/>
        <v>0.13797</v>
      </c>
      <c r="S65" s="18">
        <f t="shared" si="50"/>
        <v>0.271043853814919</v>
      </c>
      <c r="T65" s="3">
        <v>0.01</v>
      </c>
      <c r="U65" s="19">
        <f t="shared" si="51"/>
        <v>0.00271043853814919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0.0207604385381492</v>
      </c>
      <c r="AR65" s="27">
        <f t="shared" si="57"/>
        <v>137.97</v>
      </c>
      <c r="AS65" s="1">
        <f t="shared" si="58"/>
        <v>0.1</v>
      </c>
      <c r="AT65" s="2">
        <f t="shared" si="62"/>
        <v>0.525</v>
      </c>
      <c r="AU65" s="1">
        <f t="shared" si="59"/>
        <v>1007.5237527719</v>
      </c>
    </row>
    <row r="66" s="1" customFormat="1" spans="1:47">
      <c r="A66" s="6"/>
      <c r="B66" s="6"/>
      <c r="C66" s="9">
        <v>6</v>
      </c>
      <c r="D66" s="12">
        <v>21.1549849043333</v>
      </c>
      <c r="E66" s="13">
        <f t="shared" si="60"/>
        <v>16.1218381936129</v>
      </c>
      <c r="F66" s="9" t="s">
        <v>107</v>
      </c>
      <c r="G66" s="6">
        <v>7</v>
      </c>
      <c r="H66" s="11">
        <f t="shared" si="42"/>
        <v>21.1549849043333</v>
      </c>
      <c r="I66" s="11">
        <f t="shared" si="43"/>
        <v>294.304984904333</v>
      </c>
      <c r="J66" s="11">
        <f t="shared" si="44"/>
        <v>0.225943052716551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3.94896174430523</v>
      </c>
      <c r="P66" s="11">
        <f t="shared" si="47"/>
        <v>0.892240471569199</v>
      </c>
      <c r="Q66" s="17">
        <f t="shared" si="48"/>
        <v>0.0892240471569199</v>
      </c>
      <c r="R66" s="11">
        <f t="shared" si="49"/>
        <v>0.13797</v>
      </c>
      <c r="S66" s="18">
        <f t="shared" si="50"/>
        <v>0.646691651496121</v>
      </c>
      <c r="T66" s="3">
        <v>0.01</v>
      </c>
      <c r="U66" s="19">
        <f t="shared" si="51"/>
        <v>0.00646691651496121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0.0245169165149612</v>
      </c>
      <c r="AR66" s="27">
        <f t="shared" si="57"/>
        <v>137.97</v>
      </c>
      <c r="AS66" s="1">
        <f t="shared" si="58"/>
        <v>0.1</v>
      </c>
      <c r="AT66" s="2">
        <f t="shared" si="62"/>
        <v>0.525</v>
      </c>
      <c r="AU66" s="1">
        <f t="shared" si="59"/>
        <v>1189.82918824947</v>
      </c>
    </row>
    <row r="67" s="1" customFormat="1" spans="1:47">
      <c r="A67" s="6"/>
      <c r="B67" s="6"/>
      <c r="C67" s="9">
        <v>7</v>
      </c>
      <c r="D67" s="12">
        <v>23.5454958067742</v>
      </c>
      <c r="E67" s="13">
        <f t="shared" si="60"/>
        <v>21.1549849043333</v>
      </c>
      <c r="F67" s="9" t="s">
        <v>107</v>
      </c>
      <c r="G67" s="6">
        <v>8</v>
      </c>
      <c r="H67" s="11">
        <f t="shared" si="42"/>
        <v>23.5454958067742</v>
      </c>
      <c r="I67" s="11">
        <f t="shared" si="43"/>
        <v>296.695495806774</v>
      </c>
      <c r="J67" s="11">
        <f t="shared" si="44"/>
        <v>0.294961486680284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4.43642127273603</v>
      </c>
      <c r="P67" s="11">
        <f t="shared" si="47"/>
        <v>1.30857341414626</v>
      </c>
      <c r="Q67" s="17">
        <f t="shared" si="48"/>
        <v>0.130857341414626</v>
      </c>
      <c r="R67" s="11">
        <f t="shared" si="49"/>
        <v>0.13797</v>
      </c>
      <c r="S67" s="18">
        <f t="shared" si="50"/>
        <v>0.948447788755714</v>
      </c>
      <c r="T67" s="3">
        <v>0.01</v>
      </c>
      <c r="U67" s="19">
        <f t="shared" si="51"/>
        <v>0.00948447788755714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0.0275344778875571</v>
      </c>
      <c r="AR67" s="27">
        <f t="shared" si="57"/>
        <v>137.97</v>
      </c>
      <c r="AS67" s="1">
        <f t="shared" si="58"/>
        <v>0.1</v>
      </c>
      <c r="AT67" s="2">
        <f t="shared" si="62"/>
        <v>0.525</v>
      </c>
      <c r="AU67" s="1">
        <f t="shared" si="59"/>
        <v>1336.27430080095</v>
      </c>
    </row>
    <row r="68" s="1" customFormat="1" spans="1:47">
      <c r="A68" s="6"/>
      <c r="B68" s="6"/>
      <c r="C68" s="9">
        <v>8</v>
      </c>
      <c r="D68" s="12">
        <v>21.1685984148387</v>
      </c>
      <c r="E68" s="13">
        <f t="shared" si="60"/>
        <v>23.5454958067742</v>
      </c>
      <c r="F68" s="9" t="s">
        <v>107</v>
      </c>
      <c r="G68" s="6">
        <v>9</v>
      </c>
      <c r="H68" s="11">
        <f t="shared" si="42"/>
        <v>21.1685984148387</v>
      </c>
      <c r="I68" s="11">
        <f t="shared" si="43"/>
        <v>294.318598414839</v>
      </c>
      <c r="J68" s="11">
        <f t="shared" si="44"/>
        <v>0.226289073273586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4.50754785858977</v>
      </c>
      <c r="P68" s="11">
        <f t="shared" si="47"/>
        <v>1.02000882765662</v>
      </c>
      <c r="Q68" s="17">
        <f t="shared" si="48"/>
        <v>0.102000882765662</v>
      </c>
      <c r="R68" s="11">
        <f t="shared" si="49"/>
        <v>0.13797</v>
      </c>
      <c r="S68" s="18">
        <f t="shared" si="50"/>
        <v>0.739297548493598</v>
      </c>
      <c r="T68" s="3">
        <v>0.01</v>
      </c>
      <c r="U68" s="19">
        <f t="shared" si="51"/>
        <v>0.00739297548493598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</v>
      </c>
      <c r="AC68" s="3">
        <v>0.63</v>
      </c>
      <c r="AD68" s="21">
        <f t="shared" si="53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0.020892975484936</v>
      </c>
      <c r="AR68" s="27">
        <f t="shared" si="57"/>
        <v>137.97</v>
      </c>
      <c r="AS68" s="1">
        <f t="shared" si="58"/>
        <v>0.1</v>
      </c>
      <c r="AT68" s="2">
        <f t="shared" si="62"/>
        <v>0.525</v>
      </c>
      <c r="AU68" s="1">
        <f t="shared" si="59"/>
        <v>1013.95589637822</v>
      </c>
    </row>
    <row r="69" s="1" customFormat="1" spans="1:47">
      <c r="A69" s="6"/>
      <c r="B69" s="6"/>
      <c r="C69" s="9">
        <v>9</v>
      </c>
      <c r="D69" s="12">
        <v>12.6435177048667</v>
      </c>
      <c r="E69" s="13">
        <f t="shared" si="60"/>
        <v>21.1685984148387</v>
      </c>
      <c r="F69" s="9" t="s">
        <v>107</v>
      </c>
      <c r="G69" s="6">
        <v>10</v>
      </c>
      <c r="H69" s="11">
        <f t="shared" si="42"/>
        <v>12.6435177048667</v>
      </c>
      <c r="I69" s="11">
        <f t="shared" si="43"/>
        <v>285.793517704867</v>
      </c>
      <c r="J69" s="11">
        <f t="shared" si="44"/>
        <v>0.0843503608933041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4.86723903093315</v>
      </c>
      <c r="P69" s="11">
        <f t="shared" si="47"/>
        <v>0.410553368813187</v>
      </c>
      <c r="Q69" s="17">
        <f t="shared" si="48"/>
        <v>0.0410553368813187</v>
      </c>
      <c r="R69" s="11">
        <f t="shared" si="49"/>
        <v>0.13797</v>
      </c>
      <c r="S69" s="18">
        <f t="shared" si="50"/>
        <v>0.297567129675427</v>
      </c>
      <c r="T69" s="3">
        <v>0.01</v>
      </c>
      <c r="U69" s="19">
        <f t="shared" si="51"/>
        <v>0.00297567129675427</v>
      </c>
      <c r="V69" s="18"/>
      <c r="W69" s="3"/>
      <c r="X69" s="19"/>
      <c r="Y69" s="20">
        <v>0.04</v>
      </c>
      <c r="Z69" s="3">
        <v>0.06</v>
      </c>
      <c r="AA69" s="21">
        <f t="shared" si="52"/>
        <v>0.0024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0.0164756712967543</v>
      </c>
      <c r="AR69" s="27">
        <f t="shared" si="57"/>
        <v>137.97</v>
      </c>
      <c r="AS69" s="1">
        <f t="shared" si="58"/>
        <v>0.1</v>
      </c>
      <c r="AT69" s="2">
        <f t="shared" si="62"/>
        <v>0.525</v>
      </c>
      <c r="AU69" s="1">
        <f t="shared" si="59"/>
        <v>799.579938730039</v>
      </c>
    </row>
    <row r="70" s="1" customFormat="1" spans="1:47">
      <c r="A70" s="6"/>
      <c r="B70" s="6"/>
      <c r="C70" s="9">
        <v>10</v>
      </c>
      <c r="D70" s="12">
        <v>4.97428882974194</v>
      </c>
      <c r="E70" s="13">
        <f t="shared" si="60"/>
        <v>12.6435177048667</v>
      </c>
      <c r="F70" s="9" t="s">
        <v>107</v>
      </c>
      <c r="G70" s="6">
        <v>11</v>
      </c>
      <c r="H70" s="11">
        <f t="shared" si="42"/>
        <v>4.97428882974194</v>
      </c>
      <c r="I70" s="11">
        <f t="shared" si="43"/>
        <v>278.124288829742</v>
      </c>
      <c r="J70" s="11">
        <f t="shared" si="44"/>
        <v>0.0329675478150448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4.23385137901397</v>
      </c>
      <c r="O70" s="11">
        <f t="shared" si="61"/>
        <v>1.602534283106</v>
      </c>
      <c r="P70" s="11">
        <f t="shared" si="47"/>
        <v>0.0528316256035455</v>
      </c>
      <c r="Q70" s="17">
        <f t="shared" si="48"/>
        <v>0.00528316256035455</v>
      </c>
      <c r="R70" s="11">
        <f t="shared" si="49"/>
        <v>0.13797</v>
      </c>
      <c r="S70" s="18">
        <f t="shared" si="50"/>
        <v>0.0382921110412013</v>
      </c>
      <c r="T70" s="3">
        <v>0.01</v>
      </c>
      <c r="U70" s="19">
        <f t="shared" si="51"/>
        <v>0.000382921110412013</v>
      </c>
      <c r="V70" s="18"/>
      <c r="W70" s="3"/>
      <c r="X70" s="19"/>
      <c r="Y70" s="20">
        <v>0.04</v>
      </c>
      <c r="Z70" s="3">
        <v>0.06</v>
      </c>
      <c r="AA70" s="21">
        <f t="shared" si="52"/>
        <v>0.0024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0.013882921110412</v>
      </c>
      <c r="AR70" s="27">
        <f t="shared" si="57"/>
        <v>137.97</v>
      </c>
      <c r="AS70" s="1">
        <f t="shared" si="58"/>
        <v>0.1</v>
      </c>
      <c r="AT70" s="2">
        <f t="shared" si="62"/>
        <v>0.525</v>
      </c>
      <c r="AU70" s="1">
        <f t="shared" si="59"/>
        <v>673.751315556047</v>
      </c>
    </row>
    <row r="71" s="1" customFormat="1" spans="1:48">
      <c r="A71" s="6"/>
      <c r="B71" s="6"/>
      <c r="C71" s="9">
        <v>11</v>
      </c>
      <c r="D71" s="12">
        <v>-4.70330859386667</v>
      </c>
      <c r="E71" s="13">
        <f t="shared" si="60"/>
        <v>4.97428882974194</v>
      </c>
      <c r="F71" s="9" t="s">
        <v>109</v>
      </c>
      <c r="G71" s="6">
        <v>12</v>
      </c>
      <c r="H71" s="11">
        <f t="shared" si="42"/>
        <v>-4.70330859386667</v>
      </c>
      <c r="I71" s="11">
        <f t="shared" si="43"/>
        <v>268.446691406133</v>
      </c>
      <c r="J71" s="11">
        <f t="shared" si="44"/>
        <v>0.00933196171632181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2.92940265750245</v>
      </c>
      <c r="P71" s="11">
        <f t="shared" si="47"/>
        <v>0.0273370734515042</v>
      </c>
      <c r="Q71" s="17">
        <f t="shared" si="48"/>
        <v>0.00273370734515042</v>
      </c>
      <c r="R71" s="11">
        <f t="shared" si="49"/>
        <v>0.13797</v>
      </c>
      <c r="S71" s="18">
        <f t="shared" si="50"/>
        <v>0.0198137808592478</v>
      </c>
      <c r="T71" s="3">
        <v>0.01</v>
      </c>
      <c r="U71" s="19">
        <f t="shared" si="51"/>
        <v>0.000198137808592478</v>
      </c>
      <c r="V71" s="18"/>
      <c r="W71" s="3"/>
      <c r="X71" s="19"/>
      <c r="Y71" s="20">
        <v>0.04</v>
      </c>
      <c r="Z71" s="3">
        <v>0.06</v>
      </c>
      <c r="AA71" s="21">
        <f t="shared" si="52"/>
        <v>0.0024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0.0136981378085925</v>
      </c>
      <c r="AR71" s="27">
        <f t="shared" si="57"/>
        <v>137.97</v>
      </c>
      <c r="AS71" s="1">
        <f t="shared" si="58"/>
        <v>0.1</v>
      </c>
      <c r="AT71" s="2">
        <f t="shared" si="62"/>
        <v>0.525</v>
      </c>
      <c r="AU71" s="1">
        <f t="shared" si="59"/>
        <v>664.783606836567</v>
      </c>
      <c r="AV71" s="1">
        <f>SUM(AU60:AU71)</f>
        <v>10024.4674107022</v>
      </c>
    </row>
    <row r="72" s="1" customFormat="1" spans="1:46">
      <c r="A72" s="6"/>
      <c r="B72" s="6"/>
      <c r="C72" s="9">
        <v>12</v>
      </c>
      <c r="D72" s="12">
        <v>-15.1976066832258</v>
      </c>
      <c r="E72" s="13">
        <f t="shared" si="60"/>
        <v>-4.70330859386667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-13.78</v>
      </c>
      <c r="E76" s="9"/>
      <c r="F76" s="9"/>
      <c r="G76" s="6">
        <v>1</v>
      </c>
      <c r="H76" s="11">
        <f t="shared" ref="H76:H87" si="63">E77</f>
        <v>-13.78</v>
      </c>
      <c r="I76" s="11">
        <f t="shared" ref="I76:I87" si="64">H76+273.15</f>
        <v>259.37</v>
      </c>
      <c r="J76" s="11">
        <f t="shared" ref="J76:J87" si="65">EXP(($C$18*(I76-$C$16))/($C$19*I76*$C$16))</f>
        <v>0.00262253544667665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0.000205245087672429</v>
      </c>
      <c r="Q76" s="17">
        <f t="shared" ref="Q76:Q87" si="69">P76*$B$78</f>
        <v>3.89965666577615e-5</v>
      </c>
      <c r="R76" s="11">
        <f t="shared" ref="R76:R87" si="70">L76*$B$78</f>
        <v>0.0148697958333333</v>
      </c>
      <c r="S76" s="18">
        <f t="shared" ref="S76:S87" si="71">Q76/R76</f>
        <v>0.00262253544667666</v>
      </c>
      <c r="T76" s="3">
        <v>0.01</v>
      </c>
      <c r="U76" s="19">
        <f t="shared" ref="U76:U87" si="72">S76*T76</f>
        <v>2.62253544667666e-5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0.0116262253544668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612.391666666667</v>
      </c>
      <c r="AU76" s="1">
        <f t="shared" ref="AU76:AU87" si="79">AT76*10000*AS76*0.67*AR76*AQ76</f>
        <v>70932.9165781903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-17.234957166129</v>
      </c>
      <c r="E77" s="13">
        <f t="shared" ref="E77:E88" si="80">D76</f>
        <v>-13.78</v>
      </c>
      <c r="F77" s="9" t="s">
        <v>107</v>
      </c>
      <c r="G77" s="6">
        <v>2</v>
      </c>
      <c r="H77" s="11">
        <f t="shared" si="63"/>
        <v>-17.234957166129</v>
      </c>
      <c r="I77" s="11">
        <f t="shared" si="64"/>
        <v>255.915042833871</v>
      </c>
      <c r="J77" s="11">
        <f t="shared" si="65"/>
        <v>0.00157985688190862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0.156318921578994</v>
      </c>
      <c r="P77" s="11">
        <f t="shared" si="68"/>
        <v>0.000246961524029108</v>
      </c>
      <c r="Q77" s="17">
        <f t="shared" si="69"/>
        <v>4.69226895655305e-5</v>
      </c>
      <c r="R77" s="11">
        <f t="shared" si="70"/>
        <v>0.0148697958333333</v>
      </c>
      <c r="S77" s="18">
        <f t="shared" si="71"/>
        <v>0.00315557053314377</v>
      </c>
      <c r="T77" s="3">
        <v>0.01</v>
      </c>
      <c r="U77" s="19">
        <f t="shared" si="72"/>
        <v>3.15557053314377e-5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0.0116315557053314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612.391666666667</v>
      </c>
      <c r="AU77" s="1">
        <f t="shared" si="79"/>
        <v>70965.4376520289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-13.0595398751071</v>
      </c>
      <c r="E78" s="13">
        <f t="shared" si="80"/>
        <v>-17.234957166129</v>
      </c>
      <c r="F78" s="9" t="s">
        <v>107</v>
      </c>
      <c r="G78" s="6">
        <v>3</v>
      </c>
      <c r="H78" s="11">
        <f t="shared" si="63"/>
        <v>-13.0595398751071</v>
      </c>
      <c r="I78" s="11">
        <f t="shared" si="64"/>
        <v>260.090460124893</v>
      </c>
      <c r="J78" s="11">
        <f t="shared" si="65"/>
        <v>0.00290993043686771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0.234334043388298</v>
      </c>
      <c r="P78" s="11">
        <f t="shared" si="68"/>
        <v>0.000681895765249888</v>
      </c>
      <c r="Q78" s="17">
        <f t="shared" si="69"/>
        <v>0.000129560195397479</v>
      </c>
      <c r="R78" s="11">
        <f t="shared" si="70"/>
        <v>0.0148697958333333</v>
      </c>
      <c r="S78" s="18">
        <f t="shared" si="71"/>
        <v>0.00871297742414502</v>
      </c>
      <c r="T78" s="3">
        <v>0.01</v>
      </c>
      <c r="U78" s="19">
        <f t="shared" si="72"/>
        <v>8.71297742414502e-5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0.0116871297742415</v>
      </c>
      <c r="AR78" s="27">
        <f t="shared" si="77"/>
        <v>7.82620833333333</v>
      </c>
      <c r="AS78" s="1">
        <f t="shared" si="78"/>
        <v>0.19</v>
      </c>
      <c r="AT78" s="2">
        <f t="shared" si="82"/>
        <v>612.391666666667</v>
      </c>
      <c r="AU78" s="1">
        <f t="shared" si="79"/>
        <v>71304.5013355304</v>
      </c>
    </row>
    <row r="79" s="1" customFormat="1" spans="1:47">
      <c r="A79" s="6"/>
      <c r="B79" s="6"/>
      <c r="C79" s="9">
        <v>3</v>
      </c>
      <c r="D79" s="12">
        <v>0.896068896548388</v>
      </c>
      <c r="E79" s="13">
        <f t="shared" si="80"/>
        <v>-13.0595398751071</v>
      </c>
      <c r="F79" s="9" t="s">
        <v>107</v>
      </c>
      <c r="G79" s="6">
        <v>4</v>
      </c>
      <c r="H79" s="11">
        <f t="shared" si="63"/>
        <v>0.896068896548388</v>
      </c>
      <c r="I79" s="11">
        <f t="shared" si="64"/>
        <v>274.046068896548</v>
      </c>
      <c r="J79" s="11">
        <f t="shared" si="65"/>
        <v>0.0195806188955531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0.311914230956382</v>
      </c>
      <c r="P79" s="11">
        <f t="shared" si="68"/>
        <v>0.00610747368445643</v>
      </c>
      <c r="Q79" s="17">
        <f t="shared" si="69"/>
        <v>0.00116042000004672</v>
      </c>
      <c r="R79" s="11">
        <f t="shared" si="70"/>
        <v>0.0148697958333333</v>
      </c>
      <c r="S79" s="18">
        <f t="shared" si="71"/>
        <v>0.0780387312006957</v>
      </c>
      <c r="T79" s="3">
        <v>0.01</v>
      </c>
      <c r="U79" s="19">
        <f t="shared" si="72"/>
        <v>0.000780387312006957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0.012380387312007</v>
      </c>
      <c r="AR79" s="27">
        <f t="shared" si="77"/>
        <v>7.82620833333333</v>
      </c>
      <c r="AS79" s="1">
        <f t="shared" si="78"/>
        <v>0.19</v>
      </c>
      <c r="AT79" s="2">
        <f t="shared" si="82"/>
        <v>612.391666666667</v>
      </c>
      <c r="AU79" s="1">
        <f t="shared" si="79"/>
        <v>75534.1440264516</v>
      </c>
    </row>
    <row r="80" s="1" customFormat="1" spans="1:47">
      <c r="A80" s="6"/>
      <c r="B80" s="6"/>
      <c r="C80" s="9">
        <v>4</v>
      </c>
      <c r="D80" s="12">
        <v>8.64004629306667</v>
      </c>
      <c r="E80" s="13">
        <f t="shared" si="80"/>
        <v>0.896068896548388</v>
      </c>
      <c r="F80" s="9" t="s">
        <v>107</v>
      </c>
      <c r="G80" s="6">
        <v>5</v>
      </c>
      <c r="H80" s="11">
        <f t="shared" si="63"/>
        <v>8.64004629306667</v>
      </c>
      <c r="I80" s="11">
        <f t="shared" si="64"/>
        <v>281.790046293067</v>
      </c>
      <c r="J80" s="11">
        <f t="shared" si="65"/>
        <v>0.0519845543325004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0.290516419408329</v>
      </c>
      <c r="O80" s="11">
        <f t="shared" si="81"/>
        <v>0.0935524211969296</v>
      </c>
      <c r="P80" s="11">
        <f t="shared" si="68"/>
        <v>0.00486328092264875</v>
      </c>
      <c r="Q80" s="17">
        <f t="shared" si="69"/>
        <v>0.000924023375303262</v>
      </c>
      <c r="R80" s="11">
        <f t="shared" si="70"/>
        <v>0.0148697958333333</v>
      </c>
      <c r="S80" s="18">
        <f t="shared" si="71"/>
        <v>0.062140959140266</v>
      </c>
      <c r="T80" s="3">
        <v>0.01</v>
      </c>
      <c r="U80" s="19">
        <f t="shared" si="72"/>
        <v>0.00062140959140266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0.0197214095914027</v>
      </c>
      <c r="AR80" s="27">
        <f t="shared" si="77"/>
        <v>7.82620833333333</v>
      </c>
      <c r="AS80" s="1">
        <f t="shared" si="78"/>
        <v>0.19</v>
      </c>
      <c r="AT80" s="2">
        <f t="shared" si="82"/>
        <v>612.391666666667</v>
      </c>
      <c r="AU80" s="1">
        <f t="shared" si="79"/>
        <v>120322.551705385</v>
      </c>
    </row>
    <row r="81" s="1" customFormat="1" spans="1:47">
      <c r="A81" s="6"/>
      <c r="B81" s="6"/>
      <c r="C81" s="9">
        <v>5</v>
      </c>
      <c r="D81" s="12">
        <v>16.1218381936129</v>
      </c>
      <c r="E81" s="13">
        <f t="shared" si="80"/>
        <v>8.64004629306667</v>
      </c>
      <c r="F81" s="9" t="s">
        <v>109</v>
      </c>
      <c r="G81" s="6">
        <v>6</v>
      </c>
      <c r="H81" s="11">
        <f t="shared" si="63"/>
        <v>16.1218381936129</v>
      </c>
      <c r="I81" s="11">
        <f t="shared" si="64"/>
        <v>289.271838193613</v>
      </c>
      <c r="J81" s="11">
        <f t="shared" si="65"/>
        <v>0.127057808956865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0.166951223607614</v>
      </c>
      <c r="P81" s="11">
        <f t="shared" si="68"/>
        <v>0.021212456674251</v>
      </c>
      <c r="Q81" s="17">
        <f t="shared" si="69"/>
        <v>0.0040303667681077</v>
      </c>
      <c r="R81" s="11">
        <f t="shared" si="70"/>
        <v>0.0148697958333333</v>
      </c>
      <c r="S81" s="18">
        <f t="shared" si="71"/>
        <v>0.27104385381492</v>
      </c>
      <c r="T81" s="3">
        <v>0.01</v>
      </c>
      <c r="U81" s="19">
        <f t="shared" si="72"/>
        <v>0.0027104385381492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0.0218104385381492</v>
      </c>
      <c r="AR81" s="27">
        <f t="shared" si="77"/>
        <v>7.82620833333333</v>
      </c>
      <c r="AS81" s="1">
        <f t="shared" si="78"/>
        <v>0.19</v>
      </c>
      <c r="AT81" s="2">
        <f t="shared" si="82"/>
        <v>612.391666666667</v>
      </c>
      <c r="AU81" s="1">
        <f t="shared" si="79"/>
        <v>133067.953716027</v>
      </c>
    </row>
    <row r="82" s="1" customFormat="1" spans="1:47">
      <c r="A82" s="6"/>
      <c r="B82" s="6"/>
      <c r="C82" s="9">
        <v>6</v>
      </c>
      <c r="D82" s="12">
        <v>21.1549849043333</v>
      </c>
      <c r="E82" s="13">
        <f t="shared" si="80"/>
        <v>16.1218381936129</v>
      </c>
      <c r="F82" s="9" t="s">
        <v>107</v>
      </c>
      <c r="G82" s="6">
        <v>7</v>
      </c>
      <c r="H82" s="11">
        <f t="shared" si="63"/>
        <v>21.1549849043333</v>
      </c>
      <c r="I82" s="11">
        <f t="shared" si="64"/>
        <v>294.304984904333</v>
      </c>
      <c r="J82" s="11">
        <f t="shared" si="65"/>
        <v>0.225943052716551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0.224000850266696</v>
      </c>
      <c r="P82" s="11">
        <f t="shared" si="68"/>
        <v>0.0506114359203604</v>
      </c>
      <c r="Q82" s="17">
        <f t="shared" si="69"/>
        <v>0.00961617282486847</v>
      </c>
      <c r="R82" s="11">
        <f t="shared" si="70"/>
        <v>0.0148697958333333</v>
      </c>
      <c r="S82" s="18">
        <f t="shared" si="71"/>
        <v>0.646691651496122</v>
      </c>
      <c r="T82" s="3">
        <v>0.01</v>
      </c>
      <c r="U82" s="19">
        <f t="shared" si="72"/>
        <v>0.00646691651496122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0.0255669165149612</v>
      </c>
      <c r="AR82" s="27">
        <f t="shared" si="77"/>
        <v>7.82620833333333</v>
      </c>
      <c r="AS82" s="1">
        <f t="shared" si="78"/>
        <v>0.19</v>
      </c>
      <c r="AT82" s="2">
        <f t="shared" si="82"/>
        <v>612.391666666667</v>
      </c>
      <c r="AU82" s="1">
        <f t="shared" si="79"/>
        <v>155986.65095723</v>
      </c>
    </row>
    <row r="83" s="1" customFormat="1" spans="1:47">
      <c r="A83" s="6"/>
      <c r="B83" s="6"/>
      <c r="C83" s="9">
        <v>7</v>
      </c>
      <c r="D83" s="12">
        <v>23.5454958067742</v>
      </c>
      <c r="E83" s="13">
        <f t="shared" si="80"/>
        <v>21.1549849043333</v>
      </c>
      <c r="F83" s="9" t="s">
        <v>107</v>
      </c>
      <c r="G83" s="6">
        <v>8</v>
      </c>
      <c r="H83" s="11">
        <f t="shared" si="63"/>
        <v>23.5454958067742</v>
      </c>
      <c r="I83" s="11">
        <f t="shared" si="64"/>
        <v>296.695495806774</v>
      </c>
      <c r="J83" s="11">
        <f t="shared" si="65"/>
        <v>0.294961486680284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0.251651497679669</v>
      </c>
      <c r="P83" s="11">
        <f t="shared" si="68"/>
        <v>0.0742274998809154</v>
      </c>
      <c r="Q83" s="17">
        <f t="shared" si="69"/>
        <v>0.0141032249773739</v>
      </c>
      <c r="R83" s="11">
        <f t="shared" si="70"/>
        <v>0.0148697958333333</v>
      </c>
      <c r="S83" s="18">
        <f t="shared" si="71"/>
        <v>0.948447788755715</v>
      </c>
      <c r="T83" s="3">
        <v>0.01</v>
      </c>
      <c r="U83" s="19">
        <f t="shared" si="72"/>
        <v>0.00948447788755715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0.0285844778875572</v>
      </c>
      <c r="AR83" s="27">
        <f t="shared" si="77"/>
        <v>7.82620833333333</v>
      </c>
      <c r="AS83" s="1">
        <f t="shared" si="78"/>
        <v>0.19</v>
      </c>
      <c r="AT83" s="2">
        <f t="shared" si="82"/>
        <v>612.391666666667</v>
      </c>
      <c r="AU83" s="1">
        <f t="shared" si="79"/>
        <v>174397.134376053</v>
      </c>
    </row>
    <row r="84" s="1" customFormat="1" spans="1:47">
      <c r="A84" s="6"/>
      <c r="B84" s="6"/>
      <c r="C84" s="9">
        <v>8</v>
      </c>
      <c r="D84" s="12">
        <v>21.1685984148387</v>
      </c>
      <c r="E84" s="13">
        <f t="shared" si="80"/>
        <v>23.5454958067742</v>
      </c>
      <c r="F84" s="9" t="s">
        <v>107</v>
      </c>
      <c r="G84" s="6">
        <v>9</v>
      </c>
      <c r="H84" s="11">
        <f t="shared" si="63"/>
        <v>21.1685984148387</v>
      </c>
      <c r="I84" s="11">
        <f t="shared" si="64"/>
        <v>294.318598414839</v>
      </c>
      <c r="J84" s="11">
        <f t="shared" si="65"/>
        <v>0.226289073273586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0.255686081132087</v>
      </c>
      <c r="P84" s="11">
        <f t="shared" si="68"/>
        <v>0.057858966348335</v>
      </c>
      <c r="Q84" s="17">
        <f t="shared" si="69"/>
        <v>0.0109932036061837</v>
      </c>
      <c r="R84" s="11">
        <f t="shared" si="70"/>
        <v>0.0148697958333333</v>
      </c>
      <c r="S84" s="18">
        <f t="shared" si="71"/>
        <v>0.7392975484936</v>
      </c>
      <c r="T84" s="3">
        <v>0.01</v>
      </c>
      <c r="U84" s="19">
        <f t="shared" si="72"/>
        <v>0.007392975484936</v>
      </c>
      <c r="V84" s="18"/>
      <c r="W84" s="3"/>
      <c r="X84" s="19"/>
      <c r="Y84" s="20">
        <v>0.02</v>
      </c>
      <c r="Z84" s="3">
        <v>0.17</v>
      </c>
      <c r="AA84" s="21">
        <f t="shared" si="73"/>
        <v>0.0034</v>
      </c>
      <c r="AB84" s="3">
        <v>0.01</v>
      </c>
      <c r="AC84" s="3">
        <v>0.03</v>
      </c>
      <c r="AD84" s="21">
        <f t="shared" si="74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5"/>
        <v>0.0079</v>
      </c>
      <c r="AQ84" s="1">
        <f t="shared" si="76"/>
        <v>0.018992975484936</v>
      </c>
      <c r="AR84" s="27">
        <f t="shared" si="77"/>
        <v>7.82620833333333</v>
      </c>
      <c r="AS84" s="1">
        <f t="shared" si="78"/>
        <v>0.19</v>
      </c>
      <c r="AT84" s="2">
        <f t="shared" si="82"/>
        <v>612.391666666667</v>
      </c>
      <c r="AU84" s="1">
        <f t="shared" si="79"/>
        <v>115878.292788035</v>
      </c>
    </row>
    <row r="85" s="1" customFormat="1" spans="1:47">
      <c r="A85" s="6"/>
      <c r="B85" s="6"/>
      <c r="C85" s="9">
        <v>9</v>
      </c>
      <c r="D85" s="12">
        <v>12.6435177048667</v>
      </c>
      <c r="E85" s="13">
        <f t="shared" si="80"/>
        <v>21.1685984148387</v>
      </c>
      <c r="F85" s="9" t="s">
        <v>107</v>
      </c>
      <c r="G85" s="6">
        <v>10</v>
      </c>
      <c r="H85" s="11">
        <f t="shared" si="63"/>
        <v>12.6435177048667</v>
      </c>
      <c r="I85" s="11">
        <f t="shared" si="64"/>
        <v>285.793517704867</v>
      </c>
      <c r="J85" s="11">
        <f t="shared" si="65"/>
        <v>0.0843503608933041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0.276089198117085</v>
      </c>
      <c r="P85" s="11">
        <f t="shared" si="68"/>
        <v>0.0232882234999191</v>
      </c>
      <c r="Q85" s="17">
        <f t="shared" si="69"/>
        <v>0.00442476246498463</v>
      </c>
      <c r="R85" s="11">
        <f t="shared" si="70"/>
        <v>0.0148697958333333</v>
      </c>
      <c r="S85" s="18">
        <f t="shared" si="71"/>
        <v>0.297567129675428</v>
      </c>
      <c r="T85" s="3">
        <v>0.01</v>
      </c>
      <c r="U85" s="19">
        <f t="shared" si="72"/>
        <v>0.00297567129675428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0.0145756712967543</v>
      </c>
      <c r="AR85" s="27">
        <f t="shared" si="77"/>
        <v>7.82620833333333</v>
      </c>
      <c r="AS85" s="1">
        <f t="shared" si="78"/>
        <v>0.19</v>
      </c>
      <c r="AT85" s="2">
        <f t="shared" si="82"/>
        <v>612.391666666667</v>
      </c>
      <c r="AU85" s="1">
        <f t="shared" si="79"/>
        <v>88927.8200483681</v>
      </c>
    </row>
    <row r="86" s="1" customFormat="1" spans="1:47">
      <c r="A86" s="6"/>
      <c r="B86" s="6"/>
      <c r="C86" s="9">
        <v>10</v>
      </c>
      <c r="D86" s="12">
        <v>4.97428882974194</v>
      </c>
      <c r="E86" s="13">
        <f t="shared" si="80"/>
        <v>12.6435177048667</v>
      </c>
      <c r="F86" s="9" t="s">
        <v>107</v>
      </c>
      <c r="G86" s="6">
        <v>11</v>
      </c>
      <c r="H86" s="11">
        <f t="shared" si="63"/>
        <v>4.97428882974194</v>
      </c>
      <c r="I86" s="11">
        <f t="shared" si="64"/>
        <v>278.124288829742</v>
      </c>
      <c r="J86" s="11">
        <f t="shared" si="65"/>
        <v>0.0329675478150448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0.240160925886308</v>
      </c>
      <c r="O86" s="11">
        <f t="shared" si="81"/>
        <v>0.0909021320641916</v>
      </c>
      <c r="P86" s="11">
        <f t="shared" si="68"/>
        <v>0.00299682038531575</v>
      </c>
      <c r="Q86" s="17">
        <f t="shared" si="69"/>
        <v>0.000569395873209993</v>
      </c>
      <c r="R86" s="11">
        <f t="shared" si="70"/>
        <v>0.0148697958333333</v>
      </c>
      <c r="S86" s="18">
        <f t="shared" si="71"/>
        <v>0.0382921110412014</v>
      </c>
      <c r="T86" s="3">
        <v>0.01</v>
      </c>
      <c r="U86" s="19">
        <f t="shared" si="72"/>
        <v>0.000382921110412014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0.011982921110412</v>
      </c>
      <c r="AR86" s="27">
        <f t="shared" si="77"/>
        <v>7.82620833333333</v>
      </c>
      <c r="AS86" s="1">
        <f t="shared" si="78"/>
        <v>0.19</v>
      </c>
      <c r="AT86" s="2">
        <f t="shared" si="82"/>
        <v>612.391666666667</v>
      </c>
      <c r="AU86" s="1">
        <f t="shared" si="79"/>
        <v>73109.1577509574</v>
      </c>
    </row>
    <row r="87" s="1" customFormat="1" spans="1:48">
      <c r="A87" s="6"/>
      <c r="B87" s="6"/>
      <c r="C87" s="9">
        <v>11</v>
      </c>
      <c r="D87" s="12">
        <v>-4.70330859386667</v>
      </c>
      <c r="E87" s="13">
        <f t="shared" si="80"/>
        <v>4.97428882974194</v>
      </c>
      <c r="F87" s="9" t="s">
        <v>109</v>
      </c>
      <c r="G87" s="6">
        <v>12</v>
      </c>
      <c r="H87" s="11">
        <f t="shared" si="63"/>
        <v>-4.70330859386667</v>
      </c>
      <c r="I87" s="11">
        <f t="shared" si="64"/>
        <v>268.446691406133</v>
      </c>
      <c r="J87" s="11">
        <f t="shared" si="65"/>
        <v>0.00933196171632181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0.166167395012209</v>
      </c>
      <c r="P87" s="11">
        <f t="shared" si="68"/>
        <v>0.00155066776875486</v>
      </c>
      <c r="Q87" s="17">
        <f t="shared" si="69"/>
        <v>0.000294626876063423</v>
      </c>
      <c r="R87" s="11">
        <f t="shared" si="70"/>
        <v>0.0148697958333333</v>
      </c>
      <c r="S87" s="18">
        <f t="shared" si="71"/>
        <v>0.0198137808592479</v>
      </c>
      <c r="T87" s="3">
        <v>0.01</v>
      </c>
      <c r="U87" s="19">
        <f t="shared" si="72"/>
        <v>0.000198137808592479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0.0117981378085925</v>
      </c>
      <c r="AR87" s="27">
        <f t="shared" si="77"/>
        <v>7.82620833333333</v>
      </c>
      <c r="AS87" s="1">
        <f t="shared" si="78"/>
        <v>0.19</v>
      </c>
      <c r="AT87" s="2">
        <f t="shared" si="82"/>
        <v>612.391666666667</v>
      </c>
      <c r="AU87" s="1">
        <f t="shared" si="79"/>
        <v>71981.7739154142</v>
      </c>
      <c r="AV87" s="1">
        <f>SUM(AU76:AU87)</f>
        <v>1222408.33484967</v>
      </c>
    </row>
    <row r="88" s="1" customFormat="1" spans="1:46">
      <c r="A88" s="6"/>
      <c r="B88" s="6"/>
      <c r="C88" s="9">
        <v>12</v>
      </c>
      <c r="D88" s="12">
        <v>-15.1976066832258</v>
      </c>
      <c r="E88" s="13">
        <f t="shared" si="80"/>
        <v>-4.70330859386667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-13.78</v>
      </c>
      <c r="E91" s="9"/>
      <c r="F91" s="9"/>
      <c r="G91" s="6">
        <v>1</v>
      </c>
      <c r="H91" s="11">
        <f t="shared" ref="H91:H102" si="83">E92</f>
        <v>-13.78</v>
      </c>
      <c r="I91" s="11">
        <f t="shared" ref="I91:I102" si="84">H91+273.15</f>
        <v>259.37</v>
      </c>
      <c r="J91" s="11">
        <f t="shared" ref="J91:J102" si="85">EXP(($C$18*(I91-$C$16))/($C$19*I91*$C$16))</f>
        <v>0.00262253544667665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0.000199102891111692</v>
      </c>
      <c r="Q91" s="17">
        <f t="shared" ref="Q91:Q102" si="89">P91*$B$93</f>
        <v>3.58385204001045e-5</v>
      </c>
      <c r="R91" s="11">
        <f t="shared" ref="R91:R102" si="90">L91*$B$93</f>
        <v>0.0136656</v>
      </c>
      <c r="S91" s="18">
        <f t="shared" ref="S91:S102" si="91">Q91/R91</f>
        <v>0.00262253544667665</v>
      </c>
      <c r="T91" s="3">
        <v>0.01</v>
      </c>
      <c r="U91" s="19">
        <f t="shared" ref="U91:U102" si="92">S91*T91</f>
        <v>2.62253544667666e-5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0.0148262253544668</v>
      </c>
      <c r="AR91" s="27">
        <f t="shared" ref="AR91:AR102" si="96">$B$91/12</f>
        <v>7.592</v>
      </c>
      <c r="AS91" s="1">
        <f t="shared" ref="AS91:AS102" si="97">$B$93</f>
        <v>0.18</v>
      </c>
      <c r="AT91" s="2">
        <f>$E$7/12</f>
        <v>234.85</v>
      </c>
      <c r="AU91" s="1">
        <f t="shared" ref="AU91:AU102" si="98">AT91*10000*AS91*0.67*AR91*AQ91</f>
        <v>31880.466575217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-17.234957166129</v>
      </c>
      <c r="E92" s="13">
        <f t="shared" ref="E92:E103" si="99">D91</f>
        <v>-13.78</v>
      </c>
      <c r="F92" s="9" t="s">
        <v>107</v>
      </c>
      <c r="G92" s="6">
        <v>2</v>
      </c>
      <c r="H92" s="11">
        <f t="shared" si="83"/>
        <v>-17.234957166129</v>
      </c>
      <c r="I92" s="11">
        <f t="shared" si="84"/>
        <v>255.915042833871</v>
      </c>
      <c r="J92" s="11">
        <f t="shared" si="85"/>
        <v>0.00157985688190862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0.151640897108888</v>
      </c>
      <c r="P92" s="11">
        <f t="shared" si="88"/>
        <v>0.000239570914876274</v>
      </c>
      <c r="Q92" s="17">
        <f t="shared" si="89"/>
        <v>4.31227646777294e-5</v>
      </c>
      <c r="R92" s="11">
        <f t="shared" si="90"/>
        <v>0.0136656</v>
      </c>
      <c r="S92" s="18">
        <f t="shared" si="91"/>
        <v>0.00315557053314376</v>
      </c>
      <c r="T92" s="3">
        <v>0.01</v>
      </c>
      <c r="U92" s="19">
        <f t="shared" si="92"/>
        <v>3.15557053314376e-5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0.0148315557053314</v>
      </c>
      <c r="AR92" s="27">
        <f t="shared" si="96"/>
        <v>7.592</v>
      </c>
      <c r="AS92" s="1">
        <f t="shared" si="97"/>
        <v>0.18</v>
      </c>
      <c r="AT92" s="2">
        <f t="shared" ref="AT92:AT102" si="101">$E$7/12</f>
        <v>234.85</v>
      </c>
      <c r="AU92" s="1">
        <f t="shared" si="98"/>
        <v>31891.9282971666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-13.0595398751071</v>
      </c>
      <c r="E93" s="13">
        <f t="shared" si="99"/>
        <v>-17.234957166129</v>
      </c>
      <c r="F93" s="9" t="s">
        <v>107</v>
      </c>
      <c r="G93" s="6">
        <v>3</v>
      </c>
      <c r="H93" s="11">
        <f t="shared" si="83"/>
        <v>-13.0595398751071</v>
      </c>
      <c r="I93" s="11">
        <f t="shared" si="84"/>
        <v>260.090460124893</v>
      </c>
      <c r="J93" s="11">
        <f t="shared" si="85"/>
        <v>0.00290993043686771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0.227321326194012</v>
      </c>
      <c r="P93" s="11">
        <f t="shared" si="88"/>
        <v>0.000661489246041088</v>
      </c>
      <c r="Q93" s="17">
        <f t="shared" si="89"/>
        <v>0.000119068064287396</v>
      </c>
      <c r="R93" s="11">
        <f t="shared" si="90"/>
        <v>0.0136656</v>
      </c>
      <c r="S93" s="18">
        <f t="shared" si="91"/>
        <v>0.008712977424145</v>
      </c>
      <c r="T93" s="3">
        <v>0.01</v>
      </c>
      <c r="U93" s="19">
        <f t="shared" si="92"/>
        <v>8.712977424145e-5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0.0148871297742415</v>
      </c>
      <c r="AR93" s="27">
        <f t="shared" si="96"/>
        <v>7.592</v>
      </c>
      <c r="AS93" s="1">
        <f t="shared" si="97"/>
        <v>0.18</v>
      </c>
      <c r="AT93" s="2">
        <f t="shared" si="101"/>
        <v>234.85</v>
      </c>
      <c r="AU93" s="1">
        <f t="shared" si="98"/>
        <v>32011.4278463759</v>
      </c>
    </row>
    <row r="94" s="1" customFormat="1" spans="1:47">
      <c r="A94" s="6"/>
      <c r="B94" s="6"/>
      <c r="C94" s="9">
        <v>3</v>
      </c>
      <c r="D94" s="12">
        <v>0.896068896548388</v>
      </c>
      <c r="E94" s="13">
        <f t="shared" si="99"/>
        <v>-13.0595398751071</v>
      </c>
      <c r="F94" s="9" t="s">
        <v>107</v>
      </c>
      <c r="G94" s="6">
        <v>4</v>
      </c>
      <c r="H94" s="11">
        <f t="shared" si="83"/>
        <v>0.896068896548388</v>
      </c>
      <c r="I94" s="11">
        <f t="shared" si="84"/>
        <v>274.046068896548</v>
      </c>
      <c r="J94" s="11">
        <f t="shared" si="85"/>
        <v>0.0195806188955531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0.302579836947971</v>
      </c>
      <c r="P94" s="11">
        <f t="shared" si="88"/>
        <v>0.00592470047275681</v>
      </c>
      <c r="Q94" s="17">
        <f t="shared" si="89"/>
        <v>0.00106644608509623</v>
      </c>
      <c r="R94" s="11">
        <f t="shared" si="90"/>
        <v>0.0136656</v>
      </c>
      <c r="S94" s="18">
        <f t="shared" si="91"/>
        <v>0.0780387312006956</v>
      </c>
      <c r="T94" s="3">
        <v>0.01</v>
      </c>
      <c r="U94" s="19">
        <f t="shared" si="92"/>
        <v>0.000780387312006956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0.015580387312007</v>
      </c>
      <c r="AR94" s="27">
        <f t="shared" si="96"/>
        <v>7.592</v>
      </c>
      <c r="AS94" s="1">
        <f t="shared" si="97"/>
        <v>0.18</v>
      </c>
      <c r="AT94" s="2">
        <f t="shared" si="101"/>
        <v>234.85</v>
      </c>
      <c r="AU94" s="1">
        <f t="shared" si="98"/>
        <v>33502.1224252285</v>
      </c>
    </row>
    <row r="95" s="1" customFormat="1" spans="1:47">
      <c r="A95" s="6"/>
      <c r="B95" s="6"/>
      <c r="C95" s="9">
        <v>4</v>
      </c>
      <c r="D95" s="12">
        <v>8.64004629306667</v>
      </c>
      <c r="E95" s="13">
        <f t="shared" si="99"/>
        <v>0.896068896548388</v>
      </c>
      <c r="F95" s="9" t="s">
        <v>107</v>
      </c>
      <c r="G95" s="6">
        <v>5</v>
      </c>
      <c r="H95" s="11">
        <f t="shared" si="83"/>
        <v>8.64004629306667</v>
      </c>
      <c r="I95" s="11">
        <f t="shared" si="84"/>
        <v>281.790046293067</v>
      </c>
      <c r="J95" s="11">
        <f t="shared" si="85"/>
        <v>0.0519845543325004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0.281822379651453</v>
      </c>
      <c r="O95" s="11">
        <f t="shared" si="100"/>
        <v>0.0907527568237607</v>
      </c>
      <c r="P95" s="11">
        <f t="shared" si="88"/>
        <v>0.00471774161792899</v>
      </c>
      <c r="Q95" s="17">
        <f t="shared" si="89"/>
        <v>0.000849193491227218</v>
      </c>
      <c r="R95" s="11">
        <f t="shared" si="90"/>
        <v>0.0136656</v>
      </c>
      <c r="S95" s="18">
        <f t="shared" si="91"/>
        <v>0.0621409591402659</v>
      </c>
      <c r="T95" s="3">
        <v>0.01</v>
      </c>
      <c r="U95" s="19">
        <f t="shared" si="92"/>
        <v>0.000621409591402659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0.0277214095914027</v>
      </c>
      <c r="AR95" s="27">
        <f t="shared" si="96"/>
        <v>7.592</v>
      </c>
      <c r="AS95" s="1">
        <f t="shared" si="97"/>
        <v>0.18</v>
      </c>
      <c r="AT95" s="2">
        <f t="shared" si="101"/>
        <v>234.85</v>
      </c>
      <c r="AU95" s="1">
        <f t="shared" si="98"/>
        <v>59608.6630795986</v>
      </c>
    </row>
    <row r="96" s="1" customFormat="1" spans="1:47">
      <c r="A96" s="6"/>
      <c r="B96" s="6"/>
      <c r="C96" s="9">
        <v>5</v>
      </c>
      <c r="D96" s="12">
        <v>16.1218381936129</v>
      </c>
      <c r="E96" s="13">
        <f t="shared" si="99"/>
        <v>8.64004629306667</v>
      </c>
      <c r="F96" s="9" t="s">
        <v>109</v>
      </c>
      <c r="G96" s="6">
        <v>6</v>
      </c>
      <c r="H96" s="11">
        <f t="shared" si="83"/>
        <v>16.1218381936129</v>
      </c>
      <c r="I96" s="11">
        <f t="shared" si="84"/>
        <v>289.271838193613</v>
      </c>
      <c r="J96" s="11">
        <f t="shared" si="85"/>
        <v>0.127057808956865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0.161955015205832</v>
      </c>
      <c r="P96" s="11">
        <f t="shared" si="88"/>
        <v>0.0205776493816287</v>
      </c>
      <c r="Q96" s="17">
        <f t="shared" si="89"/>
        <v>0.00370397688869316</v>
      </c>
      <c r="R96" s="11">
        <f t="shared" si="90"/>
        <v>0.0136656</v>
      </c>
      <c r="S96" s="18">
        <f t="shared" si="91"/>
        <v>0.271043853814919</v>
      </c>
      <c r="T96" s="3">
        <v>0.01</v>
      </c>
      <c r="U96" s="19">
        <f t="shared" si="92"/>
        <v>0.00271043853814919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0.0298104385381492</v>
      </c>
      <c r="AR96" s="27">
        <f t="shared" si="96"/>
        <v>7.592</v>
      </c>
      <c r="AS96" s="1">
        <f t="shared" si="97"/>
        <v>0.18</v>
      </c>
      <c r="AT96" s="2">
        <f t="shared" si="101"/>
        <v>234.85</v>
      </c>
      <c r="AU96" s="1">
        <f t="shared" si="98"/>
        <v>64100.6504815943</v>
      </c>
    </row>
    <row r="97" s="1" customFormat="1" spans="1:47">
      <c r="A97" s="6"/>
      <c r="B97" s="6"/>
      <c r="C97" s="9">
        <v>6</v>
      </c>
      <c r="D97" s="12">
        <v>21.1549849043333</v>
      </c>
      <c r="E97" s="13">
        <f t="shared" si="99"/>
        <v>16.1218381936129</v>
      </c>
      <c r="F97" s="9" t="s">
        <v>107</v>
      </c>
      <c r="G97" s="6">
        <v>7</v>
      </c>
      <c r="H97" s="11">
        <f t="shared" si="83"/>
        <v>21.1549849043333</v>
      </c>
      <c r="I97" s="11">
        <f t="shared" si="84"/>
        <v>294.304984904333</v>
      </c>
      <c r="J97" s="11">
        <f t="shared" si="85"/>
        <v>0.225943052716551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0.217297365824203</v>
      </c>
      <c r="P97" s="11">
        <f t="shared" si="88"/>
        <v>0.0490968301815855</v>
      </c>
      <c r="Q97" s="17">
        <f t="shared" si="89"/>
        <v>0.0088374294326854</v>
      </c>
      <c r="R97" s="11">
        <f t="shared" si="90"/>
        <v>0.0136656</v>
      </c>
      <c r="S97" s="18">
        <f t="shared" si="91"/>
        <v>0.646691651496121</v>
      </c>
      <c r="T97" s="3">
        <v>0.01</v>
      </c>
      <c r="U97" s="19">
        <f t="shared" si="92"/>
        <v>0.00646691651496121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0.0335669165149612</v>
      </c>
      <c r="AR97" s="27">
        <f t="shared" si="96"/>
        <v>7.592</v>
      </c>
      <c r="AS97" s="1">
        <f t="shared" si="97"/>
        <v>0.18</v>
      </c>
      <c r="AT97" s="2">
        <f t="shared" si="101"/>
        <v>234.85</v>
      </c>
      <c r="AU97" s="1">
        <f t="shared" si="98"/>
        <v>72178.1123923033</v>
      </c>
    </row>
    <row r="98" s="1" customFormat="1" spans="1:47">
      <c r="A98" s="6"/>
      <c r="B98" s="6"/>
      <c r="C98" s="9">
        <v>7</v>
      </c>
      <c r="D98" s="12">
        <v>23.5454958067742</v>
      </c>
      <c r="E98" s="13">
        <f t="shared" si="99"/>
        <v>21.1549849043333</v>
      </c>
      <c r="F98" s="9" t="s">
        <v>107</v>
      </c>
      <c r="G98" s="6">
        <v>8</v>
      </c>
      <c r="H98" s="11">
        <f t="shared" si="83"/>
        <v>23.5454958067742</v>
      </c>
      <c r="I98" s="11">
        <f t="shared" si="84"/>
        <v>296.695495806774</v>
      </c>
      <c r="J98" s="11">
        <f t="shared" si="85"/>
        <v>0.294961486680284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0.244120535642618</v>
      </c>
      <c r="P98" s="11">
        <f t="shared" si="88"/>
        <v>0.0720061561223338</v>
      </c>
      <c r="Q98" s="17">
        <f t="shared" si="89"/>
        <v>0.0129611081020201</v>
      </c>
      <c r="R98" s="11">
        <f t="shared" si="90"/>
        <v>0.0136656</v>
      </c>
      <c r="S98" s="18">
        <f t="shared" si="91"/>
        <v>0.948447788755714</v>
      </c>
      <c r="T98" s="3">
        <v>0.01</v>
      </c>
      <c r="U98" s="19">
        <f t="shared" si="92"/>
        <v>0.00948447788755714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0.0365844778875571</v>
      </c>
      <c r="AR98" s="27">
        <f t="shared" si="96"/>
        <v>7.592</v>
      </c>
      <c r="AS98" s="1">
        <f t="shared" si="97"/>
        <v>0.18</v>
      </c>
      <c r="AT98" s="2">
        <f t="shared" si="101"/>
        <v>234.85</v>
      </c>
      <c r="AU98" s="1">
        <f t="shared" si="98"/>
        <v>78666.7001601081</v>
      </c>
    </row>
    <row r="99" s="1" customFormat="1" spans="1:47">
      <c r="A99" s="6"/>
      <c r="B99" s="6"/>
      <c r="C99" s="9">
        <v>8</v>
      </c>
      <c r="D99" s="12">
        <v>21.1685984148387</v>
      </c>
      <c r="E99" s="13">
        <f t="shared" si="99"/>
        <v>23.5454958067742</v>
      </c>
      <c r="F99" s="9" t="s">
        <v>107</v>
      </c>
      <c r="G99" s="6">
        <v>9</v>
      </c>
      <c r="H99" s="11">
        <f t="shared" si="83"/>
        <v>21.1685984148387</v>
      </c>
      <c r="I99" s="11">
        <f t="shared" si="84"/>
        <v>294.318598414839</v>
      </c>
      <c r="J99" s="11">
        <f t="shared" si="85"/>
        <v>0.226289073273586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0.248034379520284</v>
      </c>
      <c r="P99" s="11">
        <f t="shared" si="88"/>
        <v>0.056127469881634</v>
      </c>
      <c r="Q99" s="17">
        <f t="shared" si="89"/>
        <v>0.0101029445786941</v>
      </c>
      <c r="R99" s="11">
        <f t="shared" si="90"/>
        <v>0.0136656</v>
      </c>
      <c r="S99" s="18">
        <f t="shared" si="91"/>
        <v>0.739297548493598</v>
      </c>
      <c r="T99" s="3">
        <v>0.01</v>
      </c>
      <c r="U99" s="19">
        <f t="shared" si="92"/>
        <v>0.00739297548493598</v>
      </c>
      <c r="V99" s="18"/>
      <c r="W99" s="3"/>
      <c r="X99" s="19"/>
      <c r="Y99" s="20">
        <v>0.02</v>
      </c>
      <c r="Z99" s="3">
        <v>0.49</v>
      </c>
      <c r="AA99" s="21">
        <f t="shared" si="93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4"/>
        <v>0.005</v>
      </c>
      <c r="AQ99" s="1">
        <f t="shared" si="95"/>
        <v>0.022192975484936</v>
      </c>
      <c r="AR99" s="27">
        <f t="shared" si="96"/>
        <v>7.592</v>
      </c>
      <c r="AS99" s="1">
        <f t="shared" si="97"/>
        <v>0.18</v>
      </c>
      <c r="AT99" s="2">
        <f t="shared" si="101"/>
        <v>234.85</v>
      </c>
      <c r="AU99" s="1">
        <f t="shared" si="98"/>
        <v>47721.0076224123</v>
      </c>
    </row>
    <row r="100" s="1" customFormat="1" spans="1:47">
      <c r="A100" s="6"/>
      <c r="B100" s="6"/>
      <c r="C100" s="9">
        <v>9</v>
      </c>
      <c r="D100" s="12">
        <v>12.6435177048667</v>
      </c>
      <c r="E100" s="13">
        <f t="shared" si="99"/>
        <v>21.1685984148387</v>
      </c>
      <c r="F100" s="9" t="s">
        <v>107</v>
      </c>
      <c r="G100" s="6">
        <v>10</v>
      </c>
      <c r="H100" s="11">
        <f t="shared" si="83"/>
        <v>12.6435177048667</v>
      </c>
      <c r="I100" s="11">
        <f t="shared" si="84"/>
        <v>285.793517704867</v>
      </c>
      <c r="J100" s="11">
        <f t="shared" si="85"/>
        <v>0.0843503608933041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0.26782690963865</v>
      </c>
      <c r="P100" s="11">
        <f t="shared" si="88"/>
        <v>0.0225912964849585</v>
      </c>
      <c r="Q100" s="17">
        <f t="shared" si="89"/>
        <v>0.00406643336729252</v>
      </c>
      <c r="R100" s="11">
        <f t="shared" si="90"/>
        <v>0.0136656</v>
      </c>
      <c r="S100" s="18">
        <f t="shared" si="91"/>
        <v>0.297567129675427</v>
      </c>
      <c r="T100" s="3">
        <v>0.01</v>
      </c>
      <c r="U100" s="19">
        <f t="shared" si="92"/>
        <v>0.00297567129675427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0.0177756712967543</v>
      </c>
      <c r="AR100" s="27">
        <f t="shared" si="96"/>
        <v>7.592</v>
      </c>
      <c r="AS100" s="1">
        <f t="shared" si="97"/>
        <v>0.18</v>
      </c>
      <c r="AT100" s="2">
        <f t="shared" si="101"/>
        <v>234.85</v>
      </c>
      <c r="AU100" s="1">
        <f t="shared" si="98"/>
        <v>38222.5874138279</v>
      </c>
    </row>
    <row r="101" s="1" customFormat="1" spans="1:47">
      <c r="A101" s="6"/>
      <c r="B101" s="6"/>
      <c r="C101" s="9">
        <v>10</v>
      </c>
      <c r="D101" s="12">
        <v>4.97428882974194</v>
      </c>
      <c r="E101" s="13">
        <f t="shared" si="99"/>
        <v>12.6435177048667</v>
      </c>
      <c r="F101" s="9" t="s">
        <v>107</v>
      </c>
      <c r="G101" s="6">
        <v>11</v>
      </c>
      <c r="H101" s="11">
        <f t="shared" si="83"/>
        <v>4.97428882974194</v>
      </c>
      <c r="I101" s="11">
        <f t="shared" si="84"/>
        <v>278.124288829742</v>
      </c>
      <c r="J101" s="11">
        <f t="shared" si="85"/>
        <v>0.0329675478150448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0.232973832496007</v>
      </c>
      <c r="O101" s="11">
        <f t="shared" si="100"/>
        <v>0.0881817806576845</v>
      </c>
      <c r="P101" s="11">
        <f t="shared" si="88"/>
        <v>0.00290713707024801</v>
      </c>
      <c r="Q101" s="17">
        <f t="shared" si="89"/>
        <v>0.000523284672644641</v>
      </c>
      <c r="R101" s="11">
        <f t="shared" si="90"/>
        <v>0.0136656</v>
      </c>
      <c r="S101" s="18">
        <f t="shared" si="91"/>
        <v>0.0382921110412013</v>
      </c>
      <c r="T101" s="3">
        <v>0.01</v>
      </c>
      <c r="U101" s="19">
        <f t="shared" si="92"/>
        <v>0.000382921110412013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0.015182921110412</v>
      </c>
      <c r="AR101" s="27">
        <f t="shared" si="96"/>
        <v>7.592</v>
      </c>
      <c r="AS101" s="1">
        <f t="shared" si="97"/>
        <v>0.18</v>
      </c>
      <c r="AT101" s="2">
        <f t="shared" si="101"/>
        <v>234.85</v>
      </c>
      <c r="AU101" s="1">
        <f t="shared" si="98"/>
        <v>32647.460658543</v>
      </c>
    </row>
    <row r="102" s="1" customFormat="1" spans="1:48">
      <c r="A102" s="6"/>
      <c r="B102" s="6"/>
      <c r="C102" s="9">
        <v>11</v>
      </c>
      <c r="D102" s="12">
        <v>-4.70330859386667</v>
      </c>
      <c r="E102" s="13">
        <f t="shared" si="99"/>
        <v>4.97428882974194</v>
      </c>
      <c r="F102" s="9" t="s">
        <v>109</v>
      </c>
      <c r="G102" s="6">
        <v>12</v>
      </c>
      <c r="H102" s="11">
        <f t="shared" si="83"/>
        <v>-4.70330859386667</v>
      </c>
      <c r="I102" s="11">
        <f t="shared" si="84"/>
        <v>268.446691406133</v>
      </c>
      <c r="J102" s="11">
        <f t="shared" si="85"/>
        <v>0.00933196171632181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0.161194643587437</v>
      </c>
      <c r="P102" s="11">
        <f t="shared" si="88"/>
        <v>0.0015042622428341</v>
      </c>
      <c r="Q102" s="17">
        <f t="shared" si="89"/>
        <v>0.000270767203710137</v>
      </c>
      <c r="R102" s="11">
        <f t="shared" si="90"/>
        <v>0.0136656</v>
      </c>
      <c r="S102" s="18">
        <f t="shared" si="91"/>
        <v>0.0198137808592478</v>
      </c>
      <c r="T102" s="3">
        <v>0.01</v>
      </c>
      <c r="U102" s="19">
        <f t="shared" si="92"/>
        <v>0.000198137808592478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0.0149981378085925</v>
      </c>
      <c r="AR102" s="27">
        <f t="shared" si="96"/>
        <v>7.592</v>
      </c>
      <c r="AS102" s="1">
        <f t="shared" si="97"/>
        <v>0.18</v>
      </c>
      <c r="AT102" s="2">
        <f t="shared" si="101"/>
        <v>234.85</v>
      </c>
      <c r="AU102" s="1">
        <f t="shared" si="98"/>
        <v>32250.1256837619</v>
      </c>
      <c r="AV102" s="1">
        <f>SUM(AU91:AU102)</f>
        <v>554681.252636137</v>
      </c>
    </row>
    <row r="103" s="1" customFormat="1" spans="1:46">
      <c r="A103" s="6"/>
      <c r="B103" s="6"/>
      <c r="C103" s="9">
        <v>12</v>
      </c>
      <c r="D103" s="12">
        <v>-15.1976066832258</v>
      </c>
      <c r="E103" s="13">
        <f t="shared" si="99"/>
        <v>-4.70330859386667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4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spans="1:54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spans="1:54">
      <c r="A107" s="6" t="s">
        <v>105</v>
      </c>
      <c r="B107" s="6">
        <f>F9</f>
        <v>122.786</v>
      </c>
      <c r="C107" s="9" t="s">
        <v>106</v>
      </c>
      <c r="D107" s="10">
        <v>-13.78</v>
      </c>
      <c r="E107" s="9"/>
      <c r="F107" s="9"/>
      <c r="G107" s="6">
        <v>1</v>
      </c>
      <c r="H107" s="11">
        <f t="shared" ref="H107:H118" si="102">E108</f>
        <v>-13.78</v>
      </c>
      <c r="I107" s="11">
        <f t="shared" ref="I107:I118" si="103">H107+273.15</f>
        <v>259.37</v>
      </c>
      <c r="J107" s="11">
        <f t="shared" ref="J107:J118" si="104">EXP(($C$18*(I107-$C$16))/($C$19*I107*$C$16))</f>
        <v>0.00262253544667665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0.00724523934050189</v>
      </c>
      <c r="Q107" s="17">
        <f t="shared" ref="Q107:Q118" si="108">P107*$B$109</f>
        <v>0.00210111940874555</v>
      </c>
      <c r="R107" s="11">
        <f t="shared" ref="R107:R118" si="109">L107*$B$109</f>
        <v>0.80117865</v>
      </c>
      <c r="S107" s="18">
        <f t="shared" ref="S107:S118" si="110">Q107/R107</f>
        <v>0.00262253544667665</v>
      </c>
      <c r="T107" s="3">
        <v>0.27</v>
      </c>
      <c r="U107" s="19">
        <f t="shared" ref="U107:U118" si="111">S107*T107</f>
        <v>0.000708084570602697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0.226537580832068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 t="shared" ref="AE107:AE118" si="115">$E$9/12</f>
        <v>97.575</v>
      </c>
      <c r="AF107" s="1">
        <f t="shared" ref="AF107:AF118" si="116">AE107*10000*AC107*AB107</f>
        <v>2261759.50396627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spans="1:54">
      <c r="A108" s="6" t="s">
        <v>108</v>
      </c>
      <c r="B108" s="6">
        <v>27</v>
      </c>
      <c r="C108" s="9">
        <v>1</v>
      </c>
      <c r="D108" s="12">
        <v>-17.234957166129</v>
      </c>
      <c r="E108" s="13">
        <f t="shared" ref="E108:E119" si="117">D107</f>
        <v>-13.78</v>
      </c>
      <c r="F108" s="9" t="s">
        <v>107</v>
      </c>
      <c r="G108" s="6">
        <v>2</v>
      </c>
      <c r="H108" s="11">
        <f t="shared" si="102"/>
        <v>-17.234957166129</v>
      </c>
      <c r="I108" s="11">
        <f t="shared" si="103"/>
        <v>255.915042833871</v>
      </c>
      <c r="J108" s="11">
        <f t="shared" si="104"/>
        <v>0.00157985688190862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5.5181247606595</v>
      </c>
      <c r="P108" s="11">
        <f t="shared" si="107"/>
        <v>0.00871784737835827</v>
      </c>
      <c r="Q108" s="17">
        <f t="shared" si="108"/>
        <v>0.0025281757397239</v>
      </c>
      <c r="R108" s="11">
        <f t="shared" si="109"/>
        <v>0.80117865</v>
      </c>
      <c r="S108" s="18">
        <f t="shared" si="110"/>
        <v>0.00315557053314376</v>
      </c>
      <c r="T108" s="3">
        <v>0.27</v>
      </c>
      <c r="U108" s="19">
        <f t="shared" si="111"/>
        <v>0.000852004043948815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0.226565544385739</v>
      </c>
      <c r="AC108" s="27">
        <f t="shared" si="113"/>
        <v>10.2321666666667</v>
      </c>
      <c r="AD108" s="1">
        <f t="shared" si="114"/>
        <v>0.29</v>
      </c>
      <c r="AE108" s="28">
        <f t="shared" si="115"/>
        <v>97.575</v>
      </c>
      <c r="AF108" s="1">
        <f t="shared" si="116"/>
        <v>2262038.69311029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spans="1:54">
      <c r="A109" s="6" t="s">
        <v>70</v>
      </c>
      <c r="B109" s="6">
        <v>0.29</v>
      </c>
      <c r="C109" s="9">
        <v>2</v>
      </c>
      <c r="D109" s="12">
        <v>-13.0595398751071</v>
      </c>
      <c r="E109" s="13">
        <f t="shared" si="117"/>
        <v>-17.234957166129</v>
      </c>
      <c r="F109" s="9" t="s">
        <v>107</v>
      </c>
      <c r="G109" s="6">
        <v>3</v>
      </c>
      <c r="H109" s="11">
        <f t="shared" si="102"/>
        <v>-13.0595398751071</v>
      </c>
      <c r="I109" s="11">
        <f t="shared" si="103"/>
        <v>260.090460124893</v>
      </c>
      <c r="J109" s="11">
        <f t="shared" si="104"/>
        <v>0.00290993043686771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8.27209191328114</v>
      </c>
      <c r="P109" s="11">
        <f t="shared" si="107"/>
        <v>0.024071212035024</v>
      </c>
      <c r="Q109" s="17">
        <f t="shared" si="108"/>
        <v>0.00698065149015697</v>
      </c>
      <c r="R109" s="11">
        <f t="shared" si="109"/>
        <v>0.80117865</v>
      </c>
      <c r="S109" s="18">
        <f t="shared" si="110"/>
        <v>0.008712977424145</v>
      </c>
      <c r="T109" s="3">
        <v>0.27</v>
      </c>
      <c r="U109" s="19">
        <f t="shared" si="111"/>
        <v>0.00235250390451915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0.226857091508648</v>
      </c>
      <c r="AC109" s="27">
        <f t="shared" si="113"/>
        <v>10.2321666666667</v>
      </c>
      <c r="AD109" s="1">
        <f t="shared" si="114"/>
        <v>0.29</v>
      </c>
      <c r="AE109" s="28">
        <f t="shared" si="115"/>
        <v>97.575</v>
      </c>
      <c r="AF109" s="1">
        <f t="shared" si="116"/>
        <v>2264949.51026333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spans="1:54">
      <c r="A110" s="6"/>
      <c r="B110" s="6"/>
      <c r="C110" s="9">
        <v>3</v>
      </c>
      <c r="D110" s="12">
        <v>0.896068896548388</v>
      </c>
      <c r="E110" s="13">
        <f t="shared" si="117"/>
        <v>-13.0595398751071</v>
      </c>
      <c r="F110" s="9" t="s">
        <v>107</v>
      </c>
      <c r="G110" s="6">
        <v>4</v>
      </c>
      <c r="H110" s="11">
        <f t="shared" si="102"/>
        <v>0.896068896548388</v>
      </c>
      <c r="I110" s="11">
        <f t="shared" si="103"/>
        <v>274.046068896548</v>
      </c>
      <c r="J110" s="11">
        <f t="shared" si="104"/>
        <v>0.0195806188955531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11.0107057012461</v>
      </c>
      <c r="P110" s="11">
        <f t="shared" si="107"/>
        <v>0.215596432107194</v>
      </c>
      <c r="Q110" s="17">
        <f t="shared" si="108"/>
        <v>0.0625229653110861</v>
      </c>
      <c r="R110" s="11">
        <f t="shared" si="109"/>
        <v>0.80117865</v>
      </c>
      <c r="S110" s="18">
        <f t="shared" si="110"/>
        <v>0.0780387312006956</v>
      </c>
      <c r="T110" s="3">
        <v>0.27</v>
      </c>
      <c r="U110" s="19">
        <f t="shared" si="111"/>
        <v>0.0210704574241878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0.23049398987752</v>
      </c>
      <c r="AC110" s="27">
        <f t="shared" si="113"/>
        <v>10.2321666666667</v>
      </c>
      <c r="AD110" s="1">
        <f t="shared" si="114"/>
        <v>0.29</v>
      </c>
      <c r="AE110" s="28">
        <f t="shared" si="115"/>
        <v>97.575</v>
      </c>
      <c r="AF110" s="1">
        <f t="shared" si="116"/>
        <v>2301260.43677954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spans="1:54">
      <c r="A111" s="6"/>
      <c r="B111" s="6"/>
      <c r="C111" s="9">
        <v>4</v>
      </c>
      <c r="D111" s="12">
        <v>8.64004629306667</v>
      </c>
      <c r="E111" s="13">
        <f t="shared" si="117"/>
        <v>0.896068896548388</v>
      </c>
      <c r="F111" s="9" t="s">
        <v>107</v>
      </c>
      <c r="G111" s="6">
        <v>5</v>
      </c>
      <c r="H111" s="11">
        <f t="shared" si="102"/>
        <v>8.64004629306667</v>
      </c>
      <c r="I111" s="11">
        <f t="shared" si="103"/>
        <v>281.790046293067</v>
      </c>
      <c r="J111" s="11">
        <f t="shared" si="104"/>
        <v>0.0519845543325004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10.255353805682</v>
      </c>
      <c r="O111" s="11">
        <f t="shared" si="118"/>
        <v>3.30244046345694</v>
      </c>
      <c r="P111" s="11">
        <f t="shared" si="107"/>
        <v>0.171675895702425</v>
      </c>
      <c r="Q111" s="17">
        <f t="shared" si="108"/>
        <v>0.0497860097537034</v>
      </c>
      <c r="R111" s="11">
        <f t="shared" si="109"/>
        <v>0.80117865</v>
      </c>
      <c r="S111" s="18">
        <f t="shared" si="110"/>
        <v>0.0621409591402659</v>
      </c>
      <c r="T111" s="3">
        <v>0.27</v>
      </c>
      <c r="U111" s="19">
        <f t="shared" si="111"/>
        <v>0.0167780589678718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0.278459976857457</v>
      </c>
      <c r="AC111" s="27">
        <f t="shared" si="113"/>
        <v>10.2321666666667</v>
      </c>
      <c r="AD111" s="1">
        <f t="shared" si="114"/>
        <v>0.29</v>
      </c>
      <c r="AE111" s="28">
        <f t="shared" si="115"/>
        <v>97.575</v>
      </c>
      <c r="AF111" s="1">
        <f t="shared" si="116"/>
        <v>2780154.60754152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spans="1:54">
      <c r="A112" s="6"/>
      <c r="B112" s="6"/>
      <c r="C112" s="9">
        <v>5</v>
      </c>
      <c r="D112" s="12">
        <v>16.1218381936129</v>
      </c>
      <c r="E112" s="13">
        <f t="shared" si="117"/>
        <v>8.64004629306667</v>
      </c>
      <c r="F112" s="9" t="s">
        <v>109</v>
      </c>
      <c r="G112" s="6">
        <v>6</v>
      </c>
      <c r="H112" s="11">
        <f t="shared" si="102"/>
        <v>16.1218381936129</v>
      </c>
      <c r="I112" s="11">
        <f t="shared" si="103"/>
        <v>289.271838193613</v>
      </c>
      <c r="J112" s="11">
        <f t="shared" si="104"/>
        <v>0.127057808956865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5.89344956775452</v>
      </c>
      <c r="P112" s="11">
        <f t="shared" si="107"/>
        <v>0.748808789276671</v>
      </c>
      <c r="Q112" s="17">
        <f t="shared" si="108"/>
        <v>0.217154548890234</v>
      </c>
      <c r="R112" s="11">
        <f t="shared" si="109"/>
        <v>0.80117865</v>
      </c>
      <c r="S112" s="18">
        <f t="shared" si="110"/>
        <v>0.271043853814919</v>
      </c>
      <c r="T112" s="3">
        <v>0.27</v>
      </c>
      <c r="U112" s="19">
        <f t="shared" si="111"/>
        <v>0.0731818405300282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0.289419231614985</v>
      </c>
      <c r="AC112" s="27">
        <f t="shared" si="113"/>
        <v>10.2321666666667</v>
      </c>
      <c r="AD112" s="1">
        <f t="shared" si="114"/>
        <v>0.29</v>
      </c>
      <c r="AE112" s="28">
        <f t="shared" si="115"/>
        <v>97.575</v>
      </c>
      <c r="AF112" s="1">
        <f t="shared" si="116"/>
        <v>2889572.20842337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spans="1:54">
      <c r="A113" s="6"/>
      <c r="B113" s="6"/>
      <c r="C113" s="9">
        <v>6</v>
      </c>
      <c r="D113" s="12">
        <v>21.1549849043333</v>
      </c>
      <c r="E113" s="13">
        <f t="shared" si="117"/>
        <v>16.1218381936129</v>
      </c>
      <c r="F113" s="9" t="s">
        <v>107</v>
      </c>
      <c r="G113" s="6">
        <v>7</v>
      </c>
      <c r="H113" s="11">
        <f t="shared" si="102"/>
        <v>21.1549849043333</v>
      </c>
      <c r="I113" s="11">
        <f t="shared" si="103"/>
        <v>294.304984904333</v>
      </c>
      <c r="J113" s="11">
        <f t="shared" si="104"/>
        <v>0.225943052716551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7.90732577847785</v>
      </c>
      <c r="P113" s="11">
        <f t="shared" si="107"/>
        <v>1.78660532521356</v>
      </c>
      <c r="Q113" s="17">
        <f t="shared" si="108"/>
        <v>0.518115544311933</v>
      </c>
      <c r="R113" s="11">
        <f t="shared" si="109"/>
        <v>0.80117865</v>
      </c>
      <c r="S113" s="18">
        <f t="shared" si="110"/>
        <v>0.646691651496121</v>
      </c>
      <c r="T113" s="3">
        <v>0.27</v>
      </c>
      <c r="U113" s="19">
        <f t="shared" si="111"/>
        <v>0.174606745903953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2"/>
        <v>0.309126090729138</v>
      </c>
      <c r="AC113" s="27">
        <f t="shared" si="113"/>
        <v>10.2321666666667</v>
      </c>
      <c r="AD113" s="1">
        <f t="shared" si="114"/>
        <v>0.29</v>
      </c>
      <c r="AE113" s="28">
        <f t="shared" si="115"/>
        <v>97.575</v>
      </c>
      <c r="AF113" s="1">
        <f t="shared" si="116"/>
        <v>3086326.2115828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spans="1:54">
      <c r="A114" s="6"/>
      <c r="B114" s="6"/>
      <c r="C114" s="9">
        <v>7</v>
      </c>
      <c r="D114" s="12">
        <v>23.5454958067742</v>
      </c>
      <c r="E114" s="13">
        <f t="shared" si="117"/>
        <v>21.1549849043333</v>
      </c>
      <c r="F114" s="9" t="s">
        <v>107</v>
      </c>
      <c r="G114" s="6">
        <v>8</v>
      </c>
      <c r="H114" s="11">
        <f t="shared" si="102"/>
        <v>23.5454958067742</v>
      </c>
      <c r="I114" s="11">
        <f t="shared" si="103"/>
        <v>296.695495806774</v>
      </c>
      <c r="J114" s="11">
        <f t="shared" si="104"/>
        <v>0.294961486680284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8.88340545326429</v>
      </c>
      <c r="P114" s="11">
        <f t="shared" si="107"/>
        <v>2.62026247927858</v>
      </c>
      <c r="Q114" s="17">
        <f t="shared" si="108"/>
        <v>0.759876118990788</v>
      </c>
      <c r="R114" s="11">
        <f t="shared" si="109"/>
        <v>0.80117865</v>
      </c>
      <c r="S114" s="18">
        <f t="shared" si="110"/>
        <v>0.948447788755713</v>
      </c>
      <c r="T114" s="3">
        <v>0.27</v>
      </c>
      <c r="U114" s="19">
        <f t="shared" si="111"/>
        <v>0.256080902964043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2"/>
        <v>0.324956519445913</v>
      </c>
      <c r="AC114" s="27">
        <f t="shared" si="113"/>
        <v>10.2321666666667</v>
      </c>
      <c r="AD114" s="1">
        <f t="shared" si="114"/>
        <v>0.29</v>
      </c>
      <c r="AE114" s="28">
        <f t="shared" si="115"/>
        <v>97.575</v>
      </c>
      <c r="AF114" s="1">
        <f t="shared" si="116"/>
        <v>3244377.79168054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spans="1:54">
      <c r="A115" s="6"/>
      <c r="B115" s="6"/>
      <c r="C115" s="9">
        <v>8</v>
      </c>
      <c r="D115" s="12">
        <v>21.1685984148387</v>
      </c>
      <c r="E115" s="13">
        <f t="shared" si="117"/>
        <v>23.5454958067742</v>
      </c>
      <c r="F115" s="9" t="s">
        <v>107</v>
      </c>
      <c r="G115" s="6">
        <v>9</v>
      </c>
      <c r="H115" s="11">
        <f t="shared" si="102"/>
        <v>21.1685984148387</v>
      </c>
      <c r="I115" s="11">
        <f t="shared" si="103"/>
        <v>294.318598414839</v>
      </c>
      <c r="J115" s="11">
        <f t="shared" si="104"/>
        <v>0.226289073273586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9.02582797398571</v>
      </c>
      <c r="P115" s="11">
        <f t="shared" si="107"/>
        <v>2.04244624776004</v>
      </c>
      <c r="Q115" s="17">
        <f t="shared" si="108"/>
        <v>0.592309411850411</v>
      </c>
      <c r="R115" s="11">
        <f t="shared" si="109"/>
        <v>0.80117865</v>
      </c>
      <c r="S115" s="18">
        <f t="shared" si="110"/>
        <v>0.739297548493598</v>
      </c>
      <c r="T115" s="3">
        <v>0.27</v>
      </c>
      <c r="U115" s="19">
        <f t="shared" si="111"/>
        <v>0.199610338093272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12"/>
        <v>0.265184288691523</v>
      </c>
      <c r="AC115" s="27">
        <f t="shared" si="113"/>
        <v>10.2321666666667</v>
      </c>
      <c r="AD115" s="1">
        <f t="shared" si="114"/>
        <v>0.29</v>
      </c>
      <c r="AE115" s="28">
        <f t="shared" si="115"/>
        <v>97.575</v>
      </c>
      <c r="AF115" s="1">
        <f t="shared" si="116"/>
        <v>2647609.65067074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spans="1:54">
      <c r="A116" s="6"/>
      <c r="B116" s="6"/>
      <c r="C116" s="9">
        <v>9</v>
      </c>
      <c r="D116" s="12">
        <v>12.6435177048667</v>
      </c>
      <c r="E116" s="13">
        <f t="shared" si="117"/>
        <v>21.1685984148387</v>
      </c>
      <c r="F116" s="9" t="s">
        <v>107</v>
      </c>
      <c r="G116" s="6">
        <v>10</v>
      </c>
      <c r="H116" s="11">
        <f t="shared" si="102"/>
        <v>12.6435177048667</v>
      </c>
      <c r="I116" s="11">
        <f t="shared" si="103"/>
        <v>285.793517704867</v>
      </c>
      <c r="J116" s="11">
        <f t="shared" si="104"/>
        <v>0.0843503608933041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9.74606672622567</v>
      </c>
      <c r="P116" s="11">
        <f t="shared" si="107"/>
        <v>0.822084245647358</v>
      </c>
      <c r="Q116" s="17">
        <f t="shared" si="108"/>
        <v>0.238404431237734</v>
      </c>
      <c r="R116" s="11">
        <f t="shared" si="109"/>
        <v>0.80117865</v>
      </c>
      <c r="S116" s="18">
        <f t="shared" si="110"/>
        <v>0.297567129675427</v>
      </c>
      <c r="T116" s="3">
        <v>0.27</v>
      </c>
      <c r="U116" s="19">
        <f t="shared" si="111"/>
        <v>0.0803431250123654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2"/>
        <v>0.242010669189903</v>
      </c>
      <c r="AC116" s="27">
        <f t="shared" si="113"/>
        <v>10.2321666666667</v>
      </c>
      <c r="AD116" s="1">
        <f t="shared" si="114"/>
        <v>0.29</v>
      </c>
      <c r="AE116" s="28">
        <f t="shared" si="115"/>
        <v>97.575</v>
      </c>
      <c r="AF116" s="1">
        <f t="shared" si="116"/>
        <v>2416243.38483275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spans="1:54">
      <c r="A117" s="6"/>
      <c r="B117" s="6"/>
      <c r="C117" s="9">
        <v>10</v>
      </c>
      <c r="D117" s="12">
        <v>4.97428882974194</v>
      </c>
      <c r="E117" s="13">
        <f t="shared" si="117"/>
        <v>12.6435177048667</v>
      </c>
      <c r="F117" s="9" t="s">
        <v>107</v>
      </c>
      <c r="G117" s="6">
        <v>11</v>
      </c>
      <c r="H117" s="11">
        <f t="shared" si="102"/>
        <v>4.97428882974194</v>
      </c>
      <c r="I117" s="11">
        <f t="shared" si="103"/>
        <v>278.124288829742</v>
      </c>
      <c r="J117" s="11">
        <f t="shared" si="104"/>
        <v>0.0329675478150448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8.4777833565494</v>
      </c>
      <c r="O117" s="11">
        <f t="shared" si="118"/>
        <v>3.20888412402891</v>
      </c>
      <c r="P117" s="11">
        <f t="shared" si="107"/>
        <v>0.105789040791861</v>
      </c>
      <c r="Q117" s="17">
        <f t="shared" si="108"/>
        <v>0.0306788218296398</v>
      </c>
      <c r="R117" s="11">
        <f t="shared" si="109"/>
        <v>0.80117865</v>
      </c>
      <c r="S117" s="18">
        <f t="shared" si="110"/>
        <v>0.0382921110412013</v>
      </c>
      <c r="T117" s="3">
        <v>0.27</v>
      </c>
      <c r="U117" s="19">
        <f t="shared" si="111"/>
        <v>0.0103388699811244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0.228408842437332</v>
      </c>
      <c r="AC117" s="27">
        <f t="shared" si="113"/>
        <v>10.2321666666667</v>
      </c>
      <c r="AD117" s="1">
        <f t="shared" si="114"/>
        <v>0.29</v>
      </c>
      <c r="AE117" s="28">
        <f t="shared" si="115"/>
        <v>97.575</v>
      </c>
      <c r="AF117" s="1">
        <f t="shared" si="116"/>
        <v>2280442.24836819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spans="1:54">
      <c r="A118" s="6"/>
      <c r="B118" s="6"/>
      <c r="C118" s="9">
        <v>11</v>
      </c>
      <c r="D118" s="12">
        <v>-4.70330859386667</v>
      </c>
      <c r="E118" s="13">
        <f t="shared" si="117"/>
        <v>4.97428882974194</v>
      </c>
      <c r="F118" s="9" t="s">
        <v>109</v>
      </c>
      <c r="G118" s="6">
        <v>12</v>
      </c>
      <c r="H118" s="11">
        <f t="shared" si="102"/>
        <v>-4.70330859386667</v>
      </c>
      <c r="I118" s="11">
        <f t="shared" si="103"/>
        <v>268.446691406133</v>
      </c>
      <c r="J118" s="11">
        <f t="shared" si="104"/>
        <v>0.00933196171632181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5.86578008323705</v>
      </c>
      <c r="P118" s="11">
        <f t="shared" si="107"/>
        <v>0.0547392351731311</v>
      </c>
      <c r="Q118" s="17">
        <f t="shared" si="108"/>
        <v>0.015874378200208</v>
      </c>
      <c r="R118" s="11">
        <f t="shared" si="109"/>
        <v>0.80117865</v>
      </c>
      <c r="S118" s="18">
        <f t="shared" si="110"/>
        <v>0.0198137808592478</v>
      </c>
      <c r="T118" s="3">
        <v>0.27</v>
      </c>
      <c r="U118" s="19">
        <f t="shared" si="111"/>
        <v>0.00534972083199692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0.227439450757657</v>
      </c>
      <c r="AC118" s="27">
        <f t="shared" si="113"/>
        <v>10.2321666666667</v>
      </c>
      <c r="AD118" s="1">
        <f t="shared" si="114"/>
        <v>0.29</v>
      </c>
      <c r="AE118" s="28">
        <f t="shared" si="115"/>
        <v>97.575</v>
      </c>
      <c r="AF118" s="1">
        <f t="shared" si="116"/>
        <v>2270763.80633434</v>
      </c>
      <c r="AG118" s="1">
        <f>SUM(AF107:AF118)</f>
        <v>30705498.0535537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spans="1:46">
      <c r="A119" s="6"/>
      <c r="B119" s="6"/>
      <c r="C119" s="9">
        <v>12</v>
      </c>
      <c r="D119" s="12">
        <v>-15.1976066832258</v>
      </c>
      <c r="E119" s="13">
        <f t="shared" si="117"/>
        <v>-4.70330859386667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-13.78</v>
      </c>
      <c r="E123" s="9"/>
      <c r="F123" s="9"/>
      <c r="G123" s="6">
        <v>1</v>
      </c>
      <c r="H123" s="11">
        <f t="shared" ref="H123:H134" si="119">E124</f>
        <v>-13.78</v>
      </c>
      <c r="I123" s="11">
        <f t="shared" ref="I123:I134" si="120">H123+273.15</f>
        <v>259.37</v>
      </c>
      <c r="J123" s="11">
        <f t="shared" ref="J123:J134" si="121">EXP(($C$18*(I123-$C$16))/($C$19*I123*$C$16))</f>
        <v>0.00262253544667665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0.00136691792551681</v>
      </c>
      <c r="Q123" s="17">
        <f t="shared" ref="Q123:Q134" si="125">P123*$B$125</f>
        <v>0.000410075377655042</v>
      </c>
      <c r="R123" s="11">
        <f t="shared" ref="R123:R134" si="126">L123*$B$125</f>
        <v>0.156366</v>
      </c>
      <c r="S123" s="18">
        <f t="shared" ref="S123:S134" si="127">Q123/R123</f>
        <v>0.00262253544667665</v>
      </c>
      <c r="T123" s="3">
        <v>0.01</v>
      </c>
      <c r="U123" s="19">
        <f t="shared" ref="U123:U134" si="128">S123*T123</f>
        <v>2.62253544667666e-5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0.00551622535446677</v>
      </c>
      <c r="AU123" s="27">
        <f t="shared" ref="AU123:AU134" si="132">$B$123/12</f>
        <v>52.122</v>
      </c>
      <c r="AV123" s="1">
        <f t="shared" ref="AV123:AV134" si="133">$B$125</f>
        <v>0.3</v>
      </c>
      <c r="AW123" s="2">
        <f>$E$10/12</f>
        <v>5.36666666666667</v>
      </c>
      <c r="AX123" s="1">
        <f t="shared" ref="AX123:AX134" si="134">AW123*10000*AV123*0.67*AU123*AT123</f>
        <v>3101.44262052255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-17.234957166129</v>
      </c>
      <c r="E124" s="13">
        <f t="shared" ref="E124:E135" si="135">D123</f>
        <v>-13.78</v>
      </c>
      <c r="F124" s="9" t="s">
        <v>107</v>
      </c>
      <c r="G124" s="6">
        <v>2</v>
      </c>
      <c r="H124" s="11">
        <f t="shared" si="119"/>
        <v>-17.234957166129</v>
      </c>
      <c r="I124" s="11">
        <f t="shared" si="120"/>
        <v>255.915042833871</v>
      </c>
      <c r="J124" s="11">
        <f t="shared" si="121"/>
        <v>0.00157985688190862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1.04107308207448</v>
      </c>
      <c r="P124" s="11">
        <f t="shared" si="124"/>
        <v>0.00164474647328519</v>
      </c>
      <c r="Q124" s="17">
        <f t="shared" si="125"/>
        <v>0.000493423941985557</v>
      </c>
      <c r="R124" s="11">
        <f t="shared" si="126"/>
        <v>0.156366</v>
      </c>
      <c r="S124" s="18">
        <f t="shared" si="127"/>
        <v>0.00315557053314376</v>
      </c>
      <c r="T124" s="3">
        <v>0.01</v>
      </c>
      <c r="U124" s="19">
        <f t="shared" si="128"/>
        <v>3.15557053314376e-5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0.00552155570533144</v>
      </c>
      <c r="AU124" s="27">
        <f t="shared" si="132"/>
        <v>52.122</v>
      </c>
      <c r="AV124" s="1">
        <f t="shared" si="133"/>
        <v>0.3</v>
      </c>
      <c r="AW124" s="2">
        <f t="shared" ref="AW124:AW134" si="137">$E$10/12</f>
        <v>5.36666666666667</v>
      </c>
      <c r="AX124" s="1">
        <f t="shared" si="134"/>
        <v>3104.43955706733</v>
      </c>
    </row>
    <row r="125" s="1" customFormat="1" spans="1:50">
      <c r="A125" s="6" t="s">
        <v>70</v>
      </c>
      <c r="B125" s="6">
        <v>0.3</v>
      </c>
      <c r="C125" s="9">
        <v>2</v>
      </c>
      <c r="D125" s="12">
        <v>-13.0595398751071</v>
      </c>
      <c r="E125" s="13">
        <f t="shared" si="135"/>
        <v>-17.234957166129</v>
      </c>
      <c r="F125" s="9" t="s">
        <v>107</v>
      </c>
      <c r="G125" s="6">
        <v>3</v>
      </c>
      <c r="H125" s="11">
        <f t="shared" si="119"/>
        <v>-13.0595398751071</v>
      </c>
      <c r="I125" s="11">
        <f t="shared" si="120"/>
        <v>260.090460124893</v>
      </c>
      <c r="J125" s="11">
        <f t="shared" si="121"/>
        <v>0.00290993043686771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1.5606483356012</v>
      </c>
      <c r="P125" s="11">
        <f t="shared" si="124"/>
        <v>0.00454137809301286</v>
      </c>
      <c r="Q125" s="17">
        <f t="shared" si="125"/>
        <v>0.00136241342790386</v>
      </c>
      <c r="R125" s="11">
        <f t="shared" si="126"/>
        <v>0.156366</v>
      </c>
      <c r="S125" s="18">
        <f t="shared" si="127"/>
        <v>0.008712977424145</v>
      </c>
      <c r="T125" s="3">
        <v>0.01</v>
      </c>
      <c r="U125" s="19">
        <f t="shared" si="128"/>
        <v>8.712977424145e-5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0.00557712977424145</v>
      </c>
      <c r="AU125" s="27">
        <f t="shared" si="132"/>
        <v>52.122</v>
      </c>
      <c r="AV125" s="1">
        <f t="shared" si="133"/>
        <v>0.3</v>
      </c>
      <c r="AW125" s="2">
        <f t="shared" si="137"/>
        <v>5.36666666666667</v>
      </c>
      <c r="AX125" s="1">
        <f t="shared" si="134"/>
        <v>3135.68552234933</v>
      </c>
    </row>
    <row r="126" s="1" customFormat="1" spans="1:50">
      <c r="A126" s="6"/>
      <c r="B126" s="6"/>
      <c r="C126" s="9">
        <v>3</v>
      </c>
      <c r="D126" s="12">
        <v>0.896068896548388</v>
      </c>
      <c r="E126" s="13">
        <f t="shared" si="135"/>
        <v>-13.0595398751071</v>
      </c>
      <c r="F126" s="9" t="s">
        <v>107</v>
      </c>
      <c r="G126" s="6">
        <v>4</v>
      </c>
      <c r="H126" s="11">
        <f t="shared" si="119"/>
        <v>0.896068896548388</v>
      </c>
      <c r="I126" s="11">
        <f t="shared" si="120"/>
        <v>274.046068896548</v>
      </c>
      <c r="J126" s="11">
        <f t="shared" si="121"/>
        <v>0.0195806188955531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2.07732695750818</v>
      </c>
      <c r="P126" s="11">
        <f t="shared" si="124"/>
        <v>0.0406753474764265</v>
      </c>
      <c r="Q126" s="17">
        <f t="shared" si="125"/>
        <v>0.012202604242928</v>
      </c>
      <c r="R126" s="11">
        <f t="shared" si="126"/>
        <v>0.156366</v>
      </c>
      <c r="S126" s="18">
        <f t="shared" si="127"/>
        <v>0.0780387312006956</v>
      </c>
      <c r="T126" s="3">
        <v>0.01</v>
      </c>
      <c r="U126" s="19">
        <f t="shared" si="128"/>
        <v>0.000780387312006956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0.00627038731200696</v>
      </c>
      <c r="AU126" s="27">
        <f t="shared" si="132"/>
        <v>52.122</v>
      </c>
      <c r="AV126" s="1">
        <f t="shared" si="133"/>
        <v>0.3</v>
      </c>
      <c r="AW126" s="2">
        <f t="shared" si="137"/>
        <v>5.36666666666667</v>
      </c>
      <c r="AX126" s="1">
        <f t="shared" si="134"/>
        <v>3525.46265008821</v>
      </c>
    </row>
    <row r="127" s="1" customFormat="1" spans="1:50">
      <c r="A127" s="6"/>
      <c r="B127" s="6"/>
      <c r="C127" s="9">
        <v>4</v>
      </c>
      <c r="D127" s="12">
        <v>8.64004629306667</v>
      </c>
      <c r="E127" s="13">
        <f t="shared" si="135"/>
        <v>0.896068896548388</v>
      </c>
      <c r="F127" s="9" t="s">
        <v>107</v>
      </c>
      <c r="G127" s="6">
        <v>5</v>
      </c>
      <c r="H127" s="11">
        <f t="shared" si="119"/>
        <v>8.64004629306667</v>
      </c>
      <c r="I127" s="11">
        <f t="shared" si="120"/>
        <v>281.790046293067</v>
      </c>
      <c r="J127" s="11">
        <f t="shared" si="121"/>
        <v>0.0519845543325004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1.93481902953017</v>
      </c>
      <c r="O127" s="11">
        <f t="shared" si="136"/>
        <v>0.623052580501588</v>
      </c>
      <c r="P127" s="11">
        <f t="shared" si="124"/>
        <v>0.0323891107230894</v>
      </c>
      <c r="Q127" s="17">
        <f t="shared" si="125"/>
        <v>0.00971673321692681</v>
      </c>
      <c r="R127" s="11">
        <f t="shared" si="126"/>
        <v>0.156366</v>
      </c>
      <c r="S127" s="18">
        <f t="shared" si="127"/>
        <v>0.0621409591402659</v>
      </c>
      <c r="T127" s="3">
        <v>0.01</v>
      </c>
      <c r="U127" s="19">
        <f t="shared" si="128"/>
        <v>0.000621409591402659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0.0105714095914027</v>
      </c>
      <c r="AU127" s="27">
        <f t="shared" si="132"/>
        <v>52.122</v>
      </c>
      <c r="AV127" s="1">
        <f t="shared" si="133"/>
        <v>0.3</v>
      </c>
      <c r="AW127" s="2">
        <f t="shared" si="137"/>
        <v>5.36666666666667</v>
      </c>
      <c r="AX127" s="1">
        <f t="shared" si="134"/>
        <v>5943.66947666997</v>
      </c>
    </row>
    <row r="128" s="1" customFormat="1" spans="1:50">
      <c r="A128" s="6"/>
      <c r="B128" s="6"/>
      <c r="C128" s="9">
        <v>5</v>
      </c>
      <c r="D128" s="12">
        <v>16.1218381936129</v>
      </c>
      <c r="E128" s="13">
        <f t="shared" si="135"/>
        <v>8.64004629306667</v>
      </c>
      <c r="F128" s="9" t="s">
        <v>109</v>
      </c>
      <c r="G128" s="6">
        <v>6</v>
      </c>
      <c r="H128" s="11">
        <f t="shared" si="119"/>
        <v>16.1218381936129</v>
      </c>
      <c r="I128" s="11">
        <f t="shared" si="120"/>
        <v>289.271838193613</v>
      </c>
      <c r="J128" s="11">
        <f t="shared" si="121"/>
        <v>0.127057808956865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1.1118834697785</v>
      </c>
      <c r="P128" s="11">
        <f t="shared" si="124"/>
        <v>0.141273477485412</v>
      </c>
      <c r="Q128" s="17">
        <f t="shared" si="125"/>
        <v>0.0423820432456237</v>
      </c>
      <c r="R128" s="11">
        <f t="shared" si="126"/>
        <v>0.156366</v>
      </c>
      <c r="S128" s="18">
        <f t="shared" si="127"/>
        <v>0.271043853814919</v>
      </c>
      <c r="T128" s="3">
        <v>0.01</v>
      </c>
      <c r="U128" s="19">
        <f t="shared" si="128"/>
        <v>0.00271043853814919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0.0126604385381492</v>
      </c>
      <c r="AU128" s="27">
        <f t="shared" si="132"/>
        <v>52.122</v>
      </c>
      <c r="AV128" s="1">
        <f t="shared" si="133"/>
        <v>0.3</v>
      </c>
      <c r="AW128" s="2">
        <f t="shared" si="137"/>
        <v>5.36666666666667</v>
      </c>
      <c r="AX128" s="1">
        <f t="shared" si="134"/>
        <v>7118.20514093514</v>
      </c>
    </row>
    <row r="129" s="1" customFormat="1" spans="1:50">
      <c r="A129" s="6"/>
      <c r="B129" s="6"/>
      <c r="C129" s="9">
        <v>6</v>
      </c>
      <c r="D129" s="12">
        <v>21.1549849043333</v>
      </c>
      <c r="E129" s="13">
        <f t="shared" si="135"/>
        <v>16.1218381936129</v>
      </c>
      <c r="F129" s="9" t="s">
        <v>107</v>
      </c>
      <c r="G129" s="6">
        <v>7</v>
      </c>
      <c r="H129" s="11">
        <f t="shared" si="119"/>
        <v>21.1549849043333</v>
      </c>
      <c r="I129" s="11">
        <f t="shared" si="120"/>
        <v>294.304984904333</v>
      </c>
      <c r="J129" s="11">
        <f t="shared" si="121"/>
        <v>0.225943052716551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1.49182999229309</v>
      </c>
      <c r="P129" s="11">
        <f t="shared" si="124"/>
        <v>0.337068622592808</v>
      </c>
      <c r="Q129" s="17">
        <f t="shared" si="125"/>
        <v>0.101120586777842</v>
      </c>
      <c r="R129" s="11">
        <f t="shared" si="126"/>
        <v>0.156366</v>
      </c>
      <c r="S129" s="18">
        <f t="shared" si="127"/>
        <v>0.646691651496121</v>
      </c>
      <c r="T129" s="3">
        <v>0.01</v>
      </c>
      <c r="U129" s="19">
        <f t="shared" si="128"/>
        <v>0.00646691651496121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0.0164169165149612</v>
      </c>
      <c r="AU129" s="27">
        <f t="shared" si="132"/>
        <v>52.122</v>
      </c>
      <c r="AV129" s="1">
        <f t="shared" si="133"/>
        <v>0.3</v>
      </c>
      <c r="AW129" s="2">
        <f t="shared" si="137"/>
        <v>5.36666666666667</v>
      </c>
      <c r="AX129" s="1">
        <f t="shared" si="134"/>
        <v>9230.24737120862</v>
      </c>
    </row>
    <row r="130" s="1" customFormat="1" spans="1:50">
      <c r="A130" s="6"/>
      <c r="B130" s="6"/>
      <c r="C130" s="9">
        <v>7</v>
      </c>
      <c r="D130" s="12">
        <v>23.5454958067742</v>
      </c>
      <c r="E130" s="13">
        <f t="shared" si="135"/>
        <v>21.1549849043333</v>
      </c>
      <c r="F130" s="9" t="s">
        <v>107</v>
      </c>
      <c r="G130" s="6">
        <v>8</v>
      </c>
      <c r="H130" s="11">
        <f t="shared" si="119"/>
        <v>23.5454958067742</v>
      </c>
      <c r="I130" s="11">
        <f t="shared" si="120"/>
        <v>296.695495806774</v>
      </c>
      <c r="J130" s="11">
        <f t="shared" si="121"/>
        <v>0.294961486680284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1.67598136970028</v>
      </c>
      <c r="P130" s="11">
        <f t="shared" si="124"/>
        <v>0.494349956455253</v>
      </c>
      <c r="Q130" s="17">
        <f t="shared" si="125"/>
        <v>0.148304986936576</v>
      </c>
      <c r="R130" s="11">
        <f t="shared" si="126"/>
        <v>0.156366</v>
      </c>
      <c r="S130" s="18">
        <f t="shared" si="127"/>
        <v>0.948447788755714</v>
      </c>
      <c r="T130" s="3">
        <v>0.01</v>
      </c>
      <c r="U130" s="19">
        <f t="shared" si="128"/>
        <v>0.00948447788755714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0.0194344778875571</v>
      </c>
      <c r="AU130" s="27">
        <f t="shared" si="132"/>
        <v>52.122</v>
      </c>
      <c r="AV130" s="1">
        <f t="shared" si="133"/>
        <v>0.3</v>
      </c>
      <c r="AW130" s="2">
        <f t="shared" si="137"/>
        <v>5.36666666666667</v>
      </c>
      <c r="AX130" s="1">
        <f t="shared" si="134"/>
        <v>10926.8411195828</v>
      </c>
    </row>
    <row r="131" s="1" customFormat="1" spans="1:50">
      <c r="A131" s="6"/>
      <c r="B131" s="6"/>
      <c r="C131" s="9">
        <v>8</v>
      </c>
      <c r="D131" s="12">
        <v>21.1685984148387</v>
      </c>
      <c r="E131" s="13">
        <f t="shared" si="135"/>
        <v>23.5454958067742</v>
      </c>
      <c r="F131" s="9" t="s">
        <v>107</v>
      </c>
      <c r="G131" s="6">
        <v>9</v>
      </c>
      <c r="H131" s="11">
        <f t="shared" si="119"/>
        <v>21.1685984148387</v>
      </c>
      <c r="I131" s="11">
        <f t="shared" si="120"/>
        <v>294.318598414839</v>
      </c>
      <c r="J131" s="11">
        <f t="shared" si="121"/>
        <v>0.226289073273586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1.70285141324502</v>
      </c>
      <c r="P131" s="11">
        <f t="shared" si="124"/>
        <v>0.385336668225833</v>
      </c>
      <c r="Q131" s="17">
        <f t="shared" si="125"/>
        <v>0.11560100046775</v>
      </c>
      <c r="R131" s="11">
        <f t="shared" si="126"/>
        <v>0.156366</v>
      </c>
      <c r="S131" s="18">
        <f t="shared" si="127"/>
        <v>0.739297548493598</v>
      </c>
      <c r="T131" s="3">
        <v>0.01</v>
      </c>
      <c r="U131" s="19">
        <f t="shared" si="128"/>
        <v>0.00739297548493598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9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0.012882975484936</v>
      </c>
      <c r="AU131" s="27">
        <f t="shared" si="132"/>
        <v>52.122</v>
      </c>
      <c r="AV131" s="1">
        <f t="shared" si="133"/>
        <v>0.3</v>
      </c>
      <c r="AW131" s="2">
        <f t="shared" si="137"/>
        <v>5.36666666666667</v>
      </c>
      <c r="AX131" s="1">
        <f t="shared" si="134"/>
        <v>7243.32431701206</v>
      </c>
    </row>
    <row r="132" s="1" customFormat="1" spans="1:50">
      <c r="A132" s="6"/>
      <c r="B132" s="6"/>
      <c r="C132" s="9">
        <v>9</v>
      </c>
      <c r="D132" s="12">
        <v>12.6435177048667</v>
      </c>
      <c r="E132" s="13">
        <f t="shared" si="135"/>
        <v>21.1685984148387</v>
      </c>
      <c r="F132" s="9" t="s">
        <v>107</v>
      </c>
      <c r="G132" s="6">
        <v>10</v>
      </c>
      <c r="H132" s="11">
        <f t="shared" si="119"/>
        <v>12.6435177048667</v>
      </c>
      <c r="I132" s="11">
        <f t="shared" si="120"/>
        <v>285.793517704867</v>
      </c>
      <c r="J132" s="11">
        <f t="shared" si="121"/>
        <v>0.0843503608933041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1.83873474501919</v>
      </c>
      <c r="P132" s="11">
        <f t="shared" si="124"/>
        <v>0.155097939329426</v>
      </c>
      <c r="Q132" s="17">
        <f t="shared" si="125"/>
        <v>0.0465293817988279</v>
      </c>
      <c r="R132" s="11">
        <f t="shared" si="126"/>
        <v>0.156366</v>
      </c>
      <c r="S132" s="18">
        <f t="shared" si="127"/>
        <v>0.297567129675427</v>
      </c>
      <c r="T132" s="3">
        <v>0.01</v>
      </c>
      <c r="U132" s="19">
        <f t="shared" si="128"/>
        <v>0.00297567129675427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0.00846567129675427</v>
      </c>
      <c r="AU132" s="27">
        <f t="shared" si="132"/>
        <v>52.122</v>
      </c>
      <c r="AV132" s="1">
        <f t="shared" si="133"/>
        <v>0.3</v>
      </c>
      <c r="AW132" s="2">
        <f t="shared" si="137"/>
        <v>5.36666666666667</v>
      </c>
      <c r="AX132" s="1">
        <f t="shared" si="134"/>
        <v>4759.73914840652</v>
      </c>
    </row>
    <row r="133" s="1" customFormat="1" spans="1:50">
      <c r="A133" s="6"/>
      <c r="B133" s="6"/>
      <c r="C133" s="9">
        <v>10</v>
      </c>
      <c r="D133" s="12">
        <v>4.97428882974194</v>
      </c>
      <c r="E133" s="13">
        <f t="shared" si="135"/>
        <v>12.6435177048667</v>
      </c>
      <c r="F133" s="9" t="s">
        <v>107</v>
      </c>
      <c r="G133" s="6">
        <v>11</v>
      </c>
      <c r="H133" s="11">
        <f t="shared" si="119"/>
        <v>4.97428882974194</v>
      </c>
      <c r="I133" s="11">
        <f t="shared" si="120"/>
        <v>278.124288829742</v>
      </c>
      <c r="J133" s="11">
        <f t="shared" si="121"/>
        <v>0.0329675478150448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1.59945496540528</v>
      </c>
      <c r="O133" s="11">
        <f t="shared" si="136"/>
        <v>0.605401840284488</v>
      </c>
      <c r="P133" s="11">
        <f t="shared" si="124"/>
        <v>0.019958614116895</v>
      </c>
      <c r="Q133" s="17">
        <f t="shared" si="125"/>
        <v>0.00598758423506849</v>
      </c>
      <c r="R133" s="11">
        <f t="shared" si="126"/>
        <v>0.156366</v>
      </c>
      <c r="S133" s="18">
        <f t="shared" si="127"/>
        <v>0.0382921110412014</v>
      </c>
      <c r="T133" s="3">
        <v>0.01</v>
      </c>
      <c r="U133" s="19">
        <f t="shared" si="128"/>
        <v>0.000382921110412014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0.00587292111041201</v>
      </c>
      <c r="AU133" s="27">
        <f t="shared" si="132"/>
        <v>52.122</v>
      </c>
      <c r="AV133" s="1">
        <f t="shared" si="133"/>
        <v>0.3</v>
      </c>
      <c r="AW133" s="2">
        <f t="shared" si="137"/>
        <v>5.36666666666667</v>
      </c>
      <c r="AX133" s="1">
        <f t="shared" si="134"/>
        <v>3301.99124733895</v>
      </c>
    </row>
    <row r="134" s="1" customFormat="1" spans="1:51">
      <c r="A134" s="6"/>
      <c r="B134" s="6"/>
      <c r="C134" s="9">
        <v>11</v>
      </c>
      <c r="D134" s="12">
        <v>-4.70330859386667</v>
      </c>
      <c r="E134" s="13">
        <f t="shared" si="135"/>
        <v>4.97428882974194</v>
      </c>
      <c r="F134" s="9" t="s">
        <v>109</v>
      </c>
      <c r="G134" s="6">
        <v>12</v>
      </c>
      <c r="H134" s="11">
        <f t="shared" si="119"/>
        <v>-4.70330859386667</v>
      </c>
      <c r="I134" s="11">
        <f t="shared" si="120"/>
        <v>268.446691406133</v>
      </c>
      <c r="J134" s="11">
        <f t="shared" si="121"/>
        <v>0.00933196171632181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1.10666322616759</v>
      </c>
      <c r="P134" s="11">
        <f t="shared" si="124"/>
        <v>0.0103273388594572</v>
      </c>
      <c r="Q134" s="17">
        <f t="shared" si="125"/>
        <v>0.00309820165783715</v>
      </c>
      <c r="R134" s="11">
        <f t="shared" si="126"/>
        <v>0.156366</v>
      </c>
      <c r="S134" s="18">
        <f t="shared" si="127"/>
        <v>0.0198137808592478</v>
      </c>
      <c r="T134" s="3">
        <v>0.01</v>
      </c>
      <c r="U134" s="19">
        <f t="shared" si="128"/>
        <v>0.000198137808592478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0.00568813780859248</v>
      </c>
      <c r="AU134" s="27">
        <f t="shared" si="132"/>
        <v>52.122</v>
      </c>
      <c r="AV134" s="1">
        <f t="shared" si="133"/>
        <v>0.3</v>
      </c>
      <c r="AW134" s="2">
        <f t="shared" si="137"/>
        <v>5.36666666666667</v>
      </c>
      <c r="AX134" s="1">
        <f t="shared" si="134"/>
        <v>3198.09868113696</v>
      </c>
      <c r="AY134" s="1">
        <f>SUM(AX123:AX134)</f>
        <v>64589.1468523185</v>
      </c>
    </row>
    <row r="135" s="1" customFormat="1" spans="1:46">
      <c r="A135" s="6"/>
      <c r="B135" s="6"/>
      <c r="C135" s="9">
        <v>12</v>
      </c>
      <c r="D135" s="12">
        <v>-15.1976066832258</v>
      </c>
      <c r="E135" s="13">
        <f t="shared" si="135"/>
        <v>-4.70330859386667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-13.78</v>
      </c>
      <c r="E139" s="9"/>
      <c r="F139" s="9"/>
      <c r="G139" s="6">
        <v>1</v>
      </c>
      <c r="H139" s="11">
        <f t="shared" ref="H139:H150" si="138">E140</f>
        <v>-13.78</v>
      </c>
      <c r="I139" s="11">
        <f t="shared" ref="I139:I150" si="139">H139+273.15</f>
        <v>259.37</v>
      </c>
      <c r="J139" s="11">
        <f t="shared" ref="J139:J150" si="140">EXP(($C$18*(I139-$C$16))/($C$19*I139*$C$16))</f>
        <v>0.00262253544667665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0.000746635841668844</v>
      </c>
      <c r="Q139" s="17">
        <f t="shared" ref="Q139:Q150" si="144">P139*$B$125</f>
        <v>0.000223990752500653</v>
      </c>
      <c r="R139" s="11">
        <f t="shared" ref="R139:R150" si="145">L139*$B$125</f>
        <v>0.08541</v>
      </c>
      <c r="S139" s="18">
        <f t="shared" ref="S139:S150" si="146">Q139/R139</f>
        <v>0.00262253544667665</v>
      </c>
      <c r="T139" s="3">
        <v>0.01</v>
      </c>
      <c r="U139" s="19">
        <f t="shared" ref="U139:U150" si="147">S139*T139</f>
        <v>2.62253544667666e-5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0.00551622535446677</v>
      </c>
      <c r="AU139" s="27">
        <f t="shared" ref="AU139:AU150" si="151">$B$139/12</f>
        <v>28.47</v>
      </c>
      <c r="AV139" s="1">
        <f t="shared" ref="AV139:AV150" si="152">$B$125</f>
        <v>0.3</v>
      </c>
      <c r="AW139" s="2">
        <f>$E$11/12</f>
        <v>6.29166666666667</v>
      </c>
      <c r="AX139" s="1">
        <f t="shared" ref="AX139:AX150" si="153">AW139*10000*AV139*0.67*AU139*AT139</f>
        <v>1986.0548123877</v>
      </c>
      <c r="AZ139" s="2">
        <f>$E$12/12</f>
        <v>0.958333333333333</v>
      </c>
      <c r="BA139" s="1">
        <f t="shared" ref="BA139:BA150" si="154">AZ139*10000*AV139*0.67*AU139*AT139</f>
        <v>302.511660165015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-17.234957166129</v>
      </c>
      <c r="E140" s="13">
        <f t="shared" ref="E140:E151" si="155">D139</f>
        <v>-13.78</v>
      </c>
      <c r="F140" s="9" t="s">
        <v>107</v>
      </c>
      <c r="G140" s="6">
        <v>2</v>
      </c>
      <c r="H140" s="11">
        <f t="shared" si="138"/>
        <v>-17.234957166129</v>
      </c>
      <c r="I140" s="11">
        <f t="shared" si="139"/>
        <v>255.915042833871</v>
      </c>
      <c r="J140" s="11">
        <f t="shared" si="140"/>
        <v>0.00157985688190862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0.568653364158331</v>
      </c>
      <c r="P140" s="11">
        <f t="shared" si="143"/>
        <v>0.000898390930786028</v>
      </c>
      <c r="Q140" s="17">
        <f t="shared" si="144"/>
        <v>0.000269517279235809</v>
      </c>
      <c r="R140" s="11">
        <f t="shared" si="145"/>
        <v>0.08541</v>
      </c>
      <c r="S140" s="18">
        <f t="shared" si="146"/>
        <v>0.00315557053314376</v>
      </c>
      <c r="T140" s="3">
        <v>0.01</v>
      </c>
      <c r="U140" s="19">
        <f t="shared" si="147"/>
        <v>3.15557053314376e-5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0.00552155570533144</v>
      </c>
      <c r="AU140" s="27">
        <f t="shared" si="151"/>
        <v>28.47</v>
      </c>
      <c r="AV140" s="1">
        <f t="shared" si="152"/>
        <v>0.3</v>
      </c>
      <c r="AW140" s="2">
        <f t="shared" ref="AW140:AW150" si="157">$E$11/12</f>
        <v>6.29166666666667</v>
      </c>
      <c r="AX140" s="1">
        <f t="shared" si="153"/>
        <v>1987.97394518345</v>
      </c>
      <c r="AZ140" s="2">
        <f t="shared" ref="AZ140:AZ150" si="158">$E$12/12</f>
        <v>0.958333333333333</v>
      </c>
      <c r="BA140" s="1">
        <f t="shared" si="154"/>
        <v>302.803978405427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-13.0595398751071</v>
      </c>
      <c r="E141" s="13">
        <f t="shared" si="155"/>
        <v>-17.234957166129</v>
      </c>
      <c r="F141" s="9" t="s">
        <v>107</v>
      </c>
      <c r="G141" s="6">
        <v>3</v>
      </c>
      <c r="H141" s="11">
        <f t="shared" si="138"/>
        <v>-13.0595398751071</v>
      </c>
      <c r="I141" s="11">
        <f t="shared" si="139"/>
        <v>260.090460124893</v>
      </c>
      <c r="J141" s="11">
        <f t="shared" si="140"/>
        <v>0.00290993043686771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0.852454973227545</v>
      </c>
      <c r="P141" s="11">
        <f t="shared" si="143"/>
        <v>0.00248058467265408</v>
      </c>
      <c r="Q141" s="17">
        <f t="shared" si="144"/>
        <v>0.000744175401796224</v>
      </c>
      <c r="R141" s="11">
        <f t="shared" si="145"/>
        <v>0.08541</v>
      </c>
      <c r="S141" s="18">
        <f t="shared" si="146"/>
        <v>0.008712977424145</v>
      </c>
      <c r="T141" s="3">
        <v>0.01</v>
      </c>
      <c r="U141" s="19">
        <f t="shared" si="147"/>
        <v>8.712977424145e-5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0.00557712977424145</v>
      </c>
      <c r="AU141" s="27">
        <f t="shared" si="151"/>
        <v>28.47</v>
      </c>
      <c r="AV141" s="1">
        <f t="shared" si="152"/>
        <v>0.3</v>
      </c>
      <c r="AW141" s="2">
        <f t="shared" si="157"/>
        <v>6.29166666666667</v>
      </c>
      <c r="AX141" s="1">
        <f t="shared" si="153"/>
        <v>2007.98276279155</v>
      </c>
      <c r="AZ141" s="2">
        <f t="shared" si="158"/>
        <v>0.958333333333333</v>
      </c>
      <c r="BA141" s="1">
        <f t="shared" si="154"/>
        <v>305.8516791007</v>
      </c>
    </row>
    <row r="142" s="1" customFormat="1" spans="1:53">
      <c r="A142" s="6"/>
      <c r="B142" s="6"/>
      <c r="C142" s="9">
        <v>3</v>
      </c>
      <c r="D142" s="12">
        <v>0.896068896548388</v>
      </c>
      <c r="E142" s="13">
        <f t="shared" si="155"/>
        <v>-13.0595398751071</v>
      </c>
      <c r="F142" s="9" t="s">
        <v>107</v>
      </c>
      <c r="G142" s="6">
        <v>4</v>
      </c>
      <c r="H142" s="11">
        <f t="shared" si="138"/>
        <v>0.896068896548388</v>
      </c>
      <c r="I142" s="11">
        <f t="shared" si="139"/>
        <v>274.046068896548</v>
      </c>
      <c r="J142" s="11">
        <f t="shared" si="140"/>
        <v>0.0195806188955531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1.13467438855489</v>
      </c>
      <c r="P142" s="11">
        <f t="shared" si="143"/>
        <v>0.022217626772838</v>
      </c>
      <c r="Q142" s="17">
        <f t="shared" si="144"/>
        <v>0.00666528803185141</v>
      </c>
      <c r="R142" s="11">
        <f t="shared" si="145"/>
        <v>0.08541</v>
      </c>
      <c r="S142" s="18">
        <f t="shared" si="146"/>
        <v>0.0780387312006956</v>
      </c>
      <c r="T142" s="3">
        <v>0.01</v>
      </c>
      <c r="U142" s="19">
        <f t="shared" si="147"/>
        <v>0.000780387312006956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0.00627038731200696</v>
      </c>
      <c r="AU142" s="27">
        <f t="shared" si="151"/>
        <v>28.47</v>
      </c>
      <c r="AV142" s="1">
        <f t="shared" si="152"/>
        <v>0.3</v>
      </c>
      <c r="AW142" s="2">
        <f t="shared" si="157"/>
        <v>6.29166666666667</v>
      </c>
      <c r="AX142" s="1">
        <f t="shared" si="153"/>
        <v>2257.582331451</v>
      </c>
      <c r="AZ142" s="2">
        <f t="shared" si="158"/>
        <v>0.958333333333333</v>
      </c>
      <c r="BA142" s="1">
        <f t="shared" si="154"/>
        <v>343.870156446179</v>
      </c>
    </row>
    <row r="143" s="1" customFormat="1" spans="1:53">
      <c r="A143" s="6"/>
      <c r="B143" s="6"/>
      <c r="C143" s="9">
        <v>4</v>
      </c>
      <c r="D143" s="12">
        <v>8.64004629306667</v>
      </c>
      <c r="E143" s="13">
        <f t="shared" si="155"/>
        <v>0.896068896548388</v>
      </c>
      <c r="F143" s="9" t="s">
        <v>107</v>
      </c>
      <c r="G143" s="6">
        <v>5</v>
      </c>
      <c r="H143" s="11">
        <f t="shared" si="138"/>
        <v>8.64004629306667</v>
      </c>
      <c r="I143" s="11">
        <f t="shared" si="139"/>
        <v>281.790046293067</v>
      </c>
      <c r="J143" s="11">
        <f t="shared" si="140"/>
        <v>0.0519845543325004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1.05683392369295</v>
      </c>
      <c r="O143" s="11">
        <f t="shared" si="156"/>
        <v>0.340322838089103</v>
      </c>
      <c r="P143" s="11">
        <f t="shared" si="143"/>
        <v>0.0176915310672337</v>
      </c>
      <c r="Q143" s="17">
        <f t="shared" si="144"/>
        <v>0.00530745932017011</v>
      </c>
      <c r="R143" s="11">
        <f t="shared" si="145"/>
        <v>0.08541</v>
      </c>
      <c r="S143" s="18">
        <f t="shared" si="146"/>
        <v>0.0621409591402659</v>
      </c>
      <c r="T143" s="3">
        <v>0.01</v>
      </c>
      <c r="U143" s="19">
        <f t="shared" si="147"/>
        <v>0.000621409591402659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0.0105714095914027</v>
      </c>
      <c r="AU143" s="27">
        <f t="shared" si="151"/>
        <v>28.47</v>
      </c>
      <c r="AV143" s="1">
        <f t="shared" si="152"/>
        <v>0.3</v>
      </c>
      <c r="AW143" s="2">
        <f t="shared" si="157"/>
        <v>6.29166666666667</v>
      </c>
      <c r="AX143" s="1">
        <f t="shared" si="153"/>
        <v>3806.116962884</v>
      </c>
      <c r="AZ143" s="2">
        <f t="shared" si="158"/>
        <v>0.958333333333333</v>
      </c>
      <c r="BA143" s="1">
        <f t="shared" si="154"/>
        <v>579.739669843259</v>
      </c>
    </row>
    <row r="144" s="1" customFormat="1" spans="1:53">
      <c r="A144" s="6"/>
      <c r="B144" s="6"/>
      <c r="C144" s="9">
        <v>5</v>
      </c>
      <c r="D144" s="12">
        <v>16.1218381936129</v>
      </c>
      <c r="E144" s="13">
        <f t="shared" si="155"/>
        <v>8.64004629306667</v>
      </c>
      <c r="F144" s="9" t="s">
        <v>109</v>
      </c>
      <c r="G144" s="6">
        <v>6</v>
      </c>
      <c r="H144" s="11">
        <f t="shared" si="138"/>
        <v>16.1218381936129</v>
      </c>
      <c r="I144" s="11">
        <f t="shared" si="139"/>
        <v>289.271838193613</v>
      </c>
      <c r="J144" s="11">
        <f t="shared" si="140"/>
        <v>0.127057808956865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0.607331307021869</v>
      </c>
      <c r="P144" s="11">
        <f t="shared" si="143"/>
        <v>0.0771661851811076</v>
      </c>
      <c r="Q144" s="17">
        <f t="shared" si="144"/>
        <v>0.0231498555543323</v>
      </c>
      <c r="R144" s="11">
        <f t="shared" si="145"/>
        <v>0.08541</v>
      </c>
      <c r="S144" s="18">
        <f t="shared" si="146"/>
        <v>0.271043853814919</v>
      </c>
      <c r="T144" s="3">
        <v>0.01</v>
      </c>
      <c r="U144" s="19">
        <f t="shared" si="147"/>
        <v>0.00271043853814919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0.0126604385381492</v>
      </c>
      <c r="AU144" s="27">
        <f t="shared" si="151"/>
        <v>28.47</v>
      </c>
      <c r="AV144" s="1">
        <f t="shared" si="152"/>
        <v>0.3</v>
      </c>
      <c r="AW144" s="2">
        <f t="shared" si="157"/>
        <v>6.29166666666667</v>
      </c>
      <c r="AX144" s="1">
        <f t="shared" si="153"/>
        <v>4558.24830747158</v>
      </c>
      <c r="AZ144" s="2">
        <f t="shared" si="158"/>
        <v>0.958333333333333</v>
      </c>
      <c r="BA144" s="1">
        <f t="shared" si="154"/>
        <v>694.302722330109</v>
      </c>
    </row>
    <row r="145" s="1" customFormat="1" spans="1:53">
      <c r="A145" s="6"/>
      <c r="B145" s="6"/>
      <c r="C145" s="9">
        <v>6</v>
      </c>
      <c r="D145" s="12">
        <v>21.1549849043333</v>
      </c>
      <c r="E145" s="13">
        <f t="shared" si="155"/>
        <v>16.1218381936129</v>
      </c>
      <c r="F145" s="9" t="s">
        <v>107</v>
      </c>
      <c r="G145" s="6">
        <v>7</v>
      </c>
      <c r="H145" s="11">
        <f t="shared" si="138"/>
        <v>21.1549849043333</v>
      </c>
      <c r="I145" s="11">
        <f t="shared" si="139"/>
        <v>294.304984904333</v>
      </c>
      <c r="J145" s="11">
        <f t="shared" si="140"/>
        <v>0.225943052716551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0.814865121840761</v>
      </c>
      <c r="P145" s="11">
        <f t="shared" si="143"/>
        <v>0.184113113180946</v>
      </c>
      <c r="Q145" s="17">
        <f t="shared" si="144"/>
        <v>0.0552339339542837</v>
      </c>
      <c r="R145" s="11">
        <f t="shared" si="145"/>
        <v>0.08541</v>
      </c>
      <c r="S145" s="18">
        <f t="shared" si="146"/>
        <v>0.646691651496121</v>
      </c>
      <c r="T145" s="3">
        <v>0.01</v>
      </c>
      <c r="U145" s="19">
        <f t="shared" si="147"/>
        <v>0.00646691651496121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0.0164169165149612</v>
      </c>
      <c r="AU145" s="27">
        <f t="shared" si="151"/>
        <v>28.47</v>
      </c>
      <c r="AV145" s="1">
        <f t="shared" si="152"/>
        <v>0.3</v>
      </c>
      <c r="AW145" s="2">
        <f t="shared" si="157"/>
        <v>6.29166666666667</v>
      </c>
      <c r="AX145" s="1">
        <f t="shared" si="153"/>
        <v>5910.72589568953</v>
      </c>
      <c r="AZ145" s="2">
        <f t="shared" si="158"/>
        <v>0.958333333333333</v>
      </c>
      <c r="BA145" s="1">
        <f t="shared" si="154"/>
        <v>900.309242389797</v>
      </c>
    </row>
    <row r="146" s="1" customFormat="1" spans="1:53">
      <c r="A146" s="6"/>
      <c r="B146" s="6"/>
      <c r="C146" s="9">
        <v>7</v>
      </c>
      <c r="D146" s="12">
        <v>23.5454958067742</v>
      </c>
      <c r="E146" s="13">
        <f t="shared" si="155"/>
        <v>21.1549849043333</v>
      </c>
      <c r="F146" s="9" t="s">
        <v>107</v>
      </c>
      <c r="G146" s="6">
        <v>8</v>
      </c>
      <c r="H146" s="11">
        <f t="shared" si="138"/>
        <v>23.5454958067742</v>
      </c>
      <c r="I146" s="11">
        <f t="shared" si="139"/>
        <v>296.695495806774</v>
      </c>
      <c r="J146" s="11">
        <f t="shared" si="140"/>
        <v>0.294961486680284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0.915452008659815</v>
      </c>
      <c r="P146" s="11">
        <f t="shared" si="143"/>
        <v>0.270023085458752</v>
      </c>
      <c r="Q146" s="17">
        <f t="shared" si="144"/>
        <v>0.0810069256376255</v>
      </c>
      <c r="R146" s="11">
        <f t="shared" si="145"/>
        <v>0.08541</v>
      </c>
      <c r="S146" s="18">
        <f t="shared" si="146"/>
        <v>0.948447788755713</v>
      </c>
      <c r="T146" s="3">
        <v>0.01</v>
      </c>
      <c r="U146" s="19">
        <f t="shared" si="147"/>
        <v>0.00948447788755714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0.0194344778875571</v>
      </c>
      <c r="AU146" s="27">
        <f t="shared" si="151"/>
        <v>28.47</v>
      </c>
      <c r="AV146" s="1">
        <f t="shared" si="152"/>
        <v>0.3</v>
      </c>
      <c r="AW146" s="2">
        <f t="shared" si="157"/>
        <v>6.29166666666667</v>
      </c>
      <c r="AX146" s="1">
        <f t="shared" si="153"/>
        <v>6997.16488260774</v>
      </c>
      <c r="AZ146" s="2">
        <f t="shared" si="158"/>
        <v>0.958333333333333</v>
      </c>
      <c r="BA146" s="1">
        <f t="shared" si="154"/>
        <v>1065.79332648992</v>
      </c>
    </row>
    <row r="147" s="1" customFormat="1" spans="1:53">
      <c r="A147" s="6"/>
      <c r="B147" s="6"/>
      <c r="C147" s="9">
        <v>8</v>
      </c>
      <c r="D147" s="12">
        <v>21.1685984148387</v>
      </c>
      <c r="E147" s="13">
        <f t="shared" si="155"/>
        <v>23.5454958067742</v>
      </c>
      <c r="F147" s="9" t="s">
        <v>107</v>
      </c>
      <c r="G147" s="6">
        <v>9</v>
      </c>
      <c r="H147" s="11">
        <f t="shared" si="138"/>
        <v>21.1685984148387</v>
      </c>
      <c r="I147" s="11">
        <f t="shared" si="139"/>
        <v>294.318598414839</v>
      </c>
      <c r="J147" s="11">
        <f t="shared" si="140"/>
        <v>0.226289073273586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0.930128923201064</v>
      </c>
      <c r="P147" s="11">
        <f t="shared" si="143"/>
        <v>0.210478012056127</v>
      </c>
      <c r="Q147" s="17">
        <f t="shared" si="144"/>
        <v>0.0631434036168382</v>
      </c>
      <c r="R147" s="11">
        <f t="shared" si="145"/>
        <v>0.08541</v>
      </c>
      <c r="S147" s="18">
        <f t="shared" si="146"/>
        <v>0.739297548493598</v>
      </c>
      <c r="T147" s="3">
        <v>0.01</v>
      </c>
      <c r="U147" s="19">
        <f t="shared" si="147"/>
        <v>0.00739297548493598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8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0.012882975484936</v>
      </c>
      <c r="AU147" s="27">
        <f t="shared" si="151"/>
        <v>28.47</v>
      </c>
      <c r="AV147" s="1">
        <f t="shared" si="152"/>
        <v>0.3</v>
      </c>
      <c r="AW147" s="2">
        <f t="shared" si="157"/>
        <v>6.29166666666667</v>
      </c>
      <c r="AX147" s="1">
        <f t="shared" si="153"/>
        <v>4638.3702288398</v>
      </c>
      <c r="AZ147" s="2">
        <f t="shared" si="158"/>
        <v>0.958333333333333</v>
      </c>
      <c r="BA147" s="1">
        <f t="shared" si="154"/>
        <v>706.506723598115</v>
      </c>
    </row>
    <row r="148" s="1" customFormat="1" spans="1:53">
      <c r="A148" s="6"/>
      <c r="B148" s="6"/>
      <c r="C148" s="9">
        <v>9</v>
      </c>
      <c r="D148" s="12">
        <v>12.6435177048667</v>
      </c>
      <c r="E148" s="13">
        <f t="shared" si="155"/>
        <v>21.1685984148387</v>
      </c>
      <c r="F148" s="9" t="s">
        <v>107</v>
      </c>
      <c r="G148" s="6">
        <v>10</v>
      </c>
      <c r="H148" s="11">
        <f t="shared" si="138"/>
        <v>12.6435177048667</v>
      </c>
      <c r="I148" s="11">
        <f t="shared" si="139"/>
        <v>285.793517704867</v>
      </c>
      <c r="J148" s="11">
        <f t="shared" si="140"/>
        <v>0.0843503608933041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1.00435091114494</v>
      </c>
      <c r="P148" s="11">
        <f t="shared" si="143"/>
        <v>0.0847173618185942</v>
      </c>
      <c r="Q148" s="17">
        <f t="shared" si="144"/>
        <v>0.0254152085455783</v>
      </c>
      <c r="R148" s="11">
        <f t="shared" si="145"/>
        <v>0.08541</v>
      </c>
      <c r="S148" s="18">
        <f t="shared" si="146"/>
        <v>0.297567129675427</v>
      </c>
      <c r="T148" s="3">
        <v>0.01</v>
      </c>
      <c r="U148" s="19">
        <f t="shared" si="147"/>
        <v>0.00297567129675427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0.00846567129675427</v>
      </c>
      <c r="AU148" s="27">
        <f t="shared" si="151"/>
        <v>28.47</v>
      </c>
      <c r="AV148" s="1">
        <f t="shared" si="152"/>
        <v>0.3</v>
      </c>
      <c r="AW148" s="2">
        <f t="shared" si="157"/>
        <v>6.29166666666667</v>
      </c>
      <c r="AX148" s="1">
        <f t="shared" si="153"/>
        <v>3047.9696057734</v>
      </c>
      <c r="AZ148" s="2">
        <f t="shared" si="158"/>
        <v>0.958333333333333</v>
      </c>
      <c r="BA148" s="1">
        <f t="shared" si="154"/>
        <v>464.260271078067</v>
      </c>
    </row>
    <row r="149" s="1" customFormat="1" spans="1:53">
      <c r="A149" s="6"/>
      <c r="B149" s="6"/>
      <c r="C149" s="9">
        <v>10</v>
      </c>
      <c r="D149" s="12">
        <v>4.97428882974194</v>
      </c>
      <c r="E149" s="13">
        <f t="shared" si="155"/>
        <v>12.6435177048667</v>
      </c>
      <c r="F149" s="9" t="s">
        <v>107</v>
      </c>
      <c r="G149" s="6">
        <v>11</v>
      </c>
      <c r="H149" s="11">
        <f t="shared" si="138"/>
        <v>4.97428882974194</v>
      </c>
      <c r="I149" s="11">
        <f t="shared" si="139"/>
        <v>278.124288829742</v>
      </c>
      <c r="J149" s="11">
        <f t="shared" si="140"/>
        <v>0.0329675478150448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0.873651871860025</v>
      </c>
      <c r="O149" s="11">
        <f t="shared" si="156"/>
        <v>0.330681677466317</v>
      </c>
      <c r="P149" s="11">
        <f t="shared" si="143"/>
        <v>0.01090176401343</v>
      </c>
      <c r="Q149" s="17">
        <f t="shared" si="144"/>
        <v>0.00327052920402901</v>
      </c>
      <c r="R149" s="11">
        <f t="shared" si="145"/>
        <v>0.08541</v>
      </c>
      <c r="S149" s="18">
        <f t="shared" si="146"/>
        <v>0.0382921110412014</v>
      </c>
      <c r="T149" s="3">
        <v>0.01</v>
      </c>
      <c r="U149" s="19">
        <f t="shared" si="147"/>
        <v>0.000382921110412014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0.00587292111041201</v>
      </c>
      <c r="AU149" s="27">
        <f t="shared" si="151"/>
        <v>28.47</v>
      </c>
      <c r="AV149" s="1">
        <f t="shared" si="152"/>
        <v>0.3</v>
      </c>
      <c r="AW149" s="2">
        <f t="shared" si="157"/>
        <v>6.29166666666667</v>
      </c>
      <c r="AX149" s="1">
        <f t="shared" si="153"/>
        <v>2114.47910202984</v>
      </c>
      <c r="AZ149" s="2">
        <f t="shared" si="158"/>
        <v>0.958333333333333</v>
      </c>
      <c r="BA149" s="1">
        <f t="shared" si="154"/>
        <v>322.07297580587</v>
      </c>
    </row>
    <row r="150" s="1" customFormat="1" spans="1:54">
      <c r="A150" s="6"/>
      <c r="B150" s="6"/>
      <c r="C150" s="9">
        <v>11</v>
      </c>
      <c r="D150" s="12">
        <v>-4.70330859386667</v>
      </c>
      <c r="E150" s="13">
        <f t="shared" si="155"/>
        <v>4.97428882974194</v>
      </c>
      <c r="F150" s="9" t="s">
        <v>109</v>
      </c>
      <c r="G150" s="6">
        <v>12</v>
      </c>
      <c r="H150" s="11">
        <f t="shared" si="138"/>
        <v>-4.70330859386667</v>
      </c>
      <c r="I150" s="11">
        <f t="shared" si="139"/>
        <v>268.446691406133</v>
      </c>
      <c r="J150" s="11">
        <f t="shared" si="140"/>
        <v>0.00933196171632181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0.604479913452887</v>
      </c>
      <c r="P150" s="11">
        <f t="shared" si="143"/>
        <v>0.00564098341062786</v>
      </c>
      <c r="Q150" s="17">
        <f t="shared" si="144"/>
        <v>0.00169229502318836</v>
      </c>
      <c r="R150" s="11">
        <f t="shared" si="145"/>
        <v>0.08541</v>
      </c>
      <c r="S150" s="18">
        <f t="shared" si="146"/>
        <v>0.0198137808592478</v>
      </c>
      <c r="T150" s="3">
        <v>0.01</v>
      </c>
      <c r="U150" s="19">
        <f t="shared" si="147"/>
        <v>0.000198137808592478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0.00568813780859248</v>
      </c>
      <c r="AU150" s="27">
        <f t="shared" si="151"/>
        <v>28.47</v>
      </c>
      <c r="AV150" s="1">
        <f t="shared" si="152"/>
        <v>0.3</v>
      </c>
      <c r="AW150" s="2">
        <f t="shared" si="157"/>
        <v>6.29166666666667</v>
      </c>
      <c r="AX150" s="1">
        <f t="shared" si="153"/>
        <v>2047.94995533165</v>
      </c>
      <c r="AY150" s="1">
        <f>SUM(AX139:AX150)</f>
        <v>41360.6187924413</v>
      </c>
      <c r="AZ150" s="2">
        <f t="shared" si="158"/>
        <v>0.958333333333333</v>
      </c>
      <c r="BA150" s="1">
        <f t="shared" si="154"/>
        <v>311.939397169722</v>
      </c>
      <c r="BB150" s="1">
        <f>SUM(BA139:BA150)</f>
        <v>6299.96180282218</v>
      </c>
    </row>
    <row r="151" s="1" customFormat="1" spans="1:46">
      <c r="A151" s="6"/>
      <c r="B151" s="6"/>
      <c r="C151" s="9">
        <v>12</v>
      </c>
      <c r="D151" s="12">
        <v>-15.1976066832258</v>
      </c>
      <c r="E151" s="13">
        <f t="shared" si="155"/>
        <v>-4.70330859386667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6" t="s">
        <v>77</v>
      </c>
      <c r="T152" s="16"/>
      <c r="U152" s="16"/>
      <c r="V152" s="16" t="s">
        <v>78</v>
      </c>
      <c r="W152" s="16"/>
      <c r="X152" s="16"/>
      <c r="Y152" s="16" t="s">
        <v>79</v>
      </c>
      <c r="Z152" s="16"/>
      <c r="AA152" s="16"/>
      <c r="AB152" s="16" t="s">
        <v>80</v>
      </c>
      <c r="AC152" s="16"/>
      <c r="AD152" s="16"/>
      <c r="AE152" s="16" t="s">
        <v>81</v>
      </c>
      <c r="AF152" s="16"/>
      <c r="AG152" s="16"/>
      <c r="AH152" s="16" t="s">
        <v>82</v>
      </c>
      <c r="AI152" s="16"/>
      <c r="AJ152" s="16"/>
      <c r="AK152" s="22" t="s">
        <v>114</v>
      </c>
      <c r="AL152" s="23"/>
      <c r="AM152" s="24"/>
      <c r="AN152" s="23" t="s">
        <v>115</v>
      </c>
      <c r="AO152" s="23"/>
      <c r="AP152" s="24"/>
      <c r="AQ152" s="16" t="s">
        <v>84</v>
      </c>
      <c r="AR152" s="16"/>
      <c r="AS152" s="16"/>
    </row>
    <row r="153" s="1" customFormat="1" spans="1:50">
      <c r="A153" s="8" t="s">
        <v>51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5" t="s">
        <v>91</v>
      </c>
      <c r="L153" s="15" t="s">
        <v>92</v>
      </c>
      <c r="M153" s="6" t="s">
        <v>93</v>
      </c>
      <c r="N153" s="15" t="s">
        <v>94</v>
      </c>
      <c r="O153" s="6" t="s">
        <v>95</v>
      </c>
      <c r="P153" s="6" t="s">
        <v>96</v>
      </c>
      <c r="Q153" s="15" t="s">
        <v>97</v>
      </c>
      <c r="R153" s="15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5" t="s">
        <v>99</v>
      </c>
      <c r="AR153" s="25" t="s">
        <v>100</v>
      </c>
      <c r="AS153" s="25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-13.78</v>
      </c>
      <c r="E154" s="9"/>
      <c r="F154" s="9"/>
      <c r="G154" s="6">
        <v>1</v>
      </c>
      <c r="H154" s="11">
        <f t="shared" ref="H154:H165" si="159">E155</f>
        <v>-13.78</v>
      </c>
      <c r="I154" s="11">
        <f t="shared" ref="I154:I165" si="160">H154+273.15</f>
        <v>259.37</v>
      </c>
      <c r="J154" s="11">
        <f t="shared" ref="J154:J165" si="161">EXP(($C$18*(I154-$C$16))/($C$19*I154*$C$16))</f>
        <v>0.00262253544667665</v>
      </c>
      <c r="K154" s="11">
        <f>$B$154/12</f>
        <v>75.9047916666667</v>
      </c>
      <c r="L154" s="11">
        <f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2">O154*J154</f>
        <v>0.0019906300671844</v>
      </c>
      <c r="Q154" s="17">
        <f>P154*$B$156</f>
        <v>0.000517563817467945</v>
      </c>
      <c r="R154" s="11">
        <f>L154*$B$156</f>
        <v>0.197352458333333</v>
      </c>
      <c r="S154" s="18">
        <f t="shared" ref="S154:S165" si="163">Q154/R154</f>
        <v>0.00262253544667666</v>
      </c>
      <c r="T154" s="3">
        <v>0.01</v>
      </c>
      <c r="U154" s="19">
        <f t="shared" ref="U154:U165" si="164">S154*T154</f>
        <v>2.62253544667666e-5</v>
      </c>
      <c r="V154" s="18"/>
      <c r="W154" s="3"/>
      <c r="X154" s="3"/>
      <c r="Y154" s="20"/>
      <c r="Z154" s="3"/>
      <c r="AA154" s="21"/>
      <c r="AB154" s="3"/>
      <c r="AC154" s="3"/>
      <c r="AD154" s="21"/>
      <c r="AE154" s="18">
        <v>0.001</v>
      </c>
      <c r="AF154" s="3">
        <v>0.49</v>
      </c>
      <c r="AG154" s="19">
        <f t="shared" ref="AG154:AG165" si="165">AF154*AE154</f>
        <v>0.00049</v>
      </c>
      <c r="AH154" s="29"/>
      <c r="AI154" s="3"/>
      <c r="AJ154" s="19"/>
      <c r="AK154" s="30"/>
      <c r="AL154" s="21"/>
      <c r="AM154" s="21"/>
      <c r="AN154" s="30"/>
      <c r="AO154" s="21"/>
      <c r="AP154" s="19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0.00551622535446677</v>
      </c>
      <c r="AU154" s="27">
        <f>$B$154/12</f>
        <v>75.9047916666667</v>
      </c>
      <c r="AV154" s="1">
        <f>$B$156</f>
        <v>0.26</v>
      </c>
      <c r="AW154" s="2">
        <f>$E$13/12</f>
        <v>1.40833333333333</v>
      </c>
      <c r="AX154" s="1">
        <f t="shared" ref="AX154:AX165" si="168">AW154*10000*AV154*0.67*AU154*AT154</f>
        <v>1027.22315863255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-17.234957166129</v>
      </c>
      <c r="E155" s="13">
        <f t="shared" ref="E155:E166" si="169">D154</f>
        <v>-13.78</v>
      </c>
      <c r="F155" s="9" t="s">
        <v>107</v>
      </c>
      <c r="G155" s="6">
        <v>2</v>
      </c>
      <c r="H155" s="11">
        <f t="shared" si="159"/>
        <v>-17.234957166129</v>
      </c>
      <c r="I155" s="11">
        <f t="shared" si="160"/>
        <v>255.915042833871</v>
      </c>
      <c r="J155" s="11">
        <f t="shared" si="161"/>
        <v>0.00157985688190862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107</v>
      </c>
      <c r="N155" s="6"/>
      <c r="O155" s="11">
        <f t="shared" ref="O155:O165" si="172">L155+O154-P154-N155</f>
        <v>1.51610520326615</v>
      </c>
      <c r="P155" s="11">
        <f t="shared" si="162"/>
        <v>0.00239522923907749</v>
      </c>
      <c r="Q155" s="17">
        <f t="shared" ref="Q155:Q165" si="173">P155*$B$156</f>
        <v>0.000622759602160149</v>
      </c>
      <c r="R155" s="11">
        <f t="shared" ref="R155:R165" si="174">L155*$B$156</f>
        <v>0.197352458333333</v>
      </c>
      <c r="S155" s="18">
        <f t="shared" si="163"/>
        <v>0.00315557053314377</v>
      </c>
      <c r="T155" s="3">
        <v>0.01</v>
      </c>
      <c r="U155" s="19">
        <f t="shared" si="164"/>
        <v>3.15557053314377e-5</v>
      </c>
      <c r="V155" s="18"/>
      <c r="W155" s="3"/>
      <c r="X155" s="3"/>
      <c r="Y155" s="20"/>
      <c r="Z155" s="3"/>
      <c r="AA155" s="21"/>
      <c r="AB155" s="3"/>
      <c r="AC155" s="3"/>
      <c r="AD155" s="21"/>
      <c r="AE155" s="18">
        <v>0.001</v>
      </c>
      <c r="AF155" s="3">
        <v>0.49</v>
      </c>
      <c r="AG155" s="19">
        <f t="shared" si="165"/>
        <v>0.00049</v>
      </c>
      <c r="AH155" s="29"/>
      <c r="AI155" s="3"/>
      <c r="AJ155" s="19"/>
      <c r="AK155" s="30"/>
      <c r="AL155" s="21"/>
      <c r="AM155" s="21"/>
      <c r="AN155" s="30"/>
      <c r="AO155" s="21"/>
      <c r="AP155" s="19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0.00552155570533144</v>
      </c>
      <c r="AU155" s="27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1.40833333333333</v>
      </c>
      <c r="AX155" s="1">
        <f t="shared" si="168"/>
        <v>1028.21576852428</v>
      </c>
      <c r="AZ155" s="2"/>
    </row>
    <row r="156" s="1" customFormat="1" spans="1:52">
      <c r="A156" s="6" t="s">
        <v>70</v>
      </c>
      <c r="B156" s="6">
        <v>0.26</v>
      </c>
      <c r="C156" s="9">
        <v>2</v>
      </c>
      <c r="D156" s="12">
        <v>-13.0595398751071</v>
      </c>
      <c r="E156" s="13">
        <f t="shared" si="169"/>
        <v>-17.234957166129</v>
      </c>
      <c r="F156" s="9" t="s">
        <v>107</v>
      </c>
      <c r="G156" s="6">
        <v>3</v>
      </c>
      <c r="H156" s="11">
        <f t="shared" si="159"/>
        <v>-13.0595398751071</v>
      </c>
      <c r="I156" s="11">
        <f t="shared" si="160"/>
        <v>260.090460124893</v>
      </c>
      <c r="J156" s="11">
        <f t="shared" si="161"/>
        <v>0.00290993043686771</v>
      </c>
      <c r="K156" s="11">
        <f t="shared" si="170"/>
        <v>75.9047916666667</v>
      </c>
      <c r="L156" s="11">
        <f t="shared" si="171"/>
        <v>0.759047916666667</v>
      </c>
      <c r="M156" s="6" t="s">
        <v>107</v>
      </c>
      <c r="N156" s="6"/>
      <c r="O156" s="11">
        <f t="shared" si="172"/>
        <v>2.27275789069374</v>
      </c>
      <c r="P156" s="11">
        <f t="shared" si="162"/>
        <v>0.00661356736176097</v>
      </c>
      <c r="Q156" s="17">
        <f t="shared" si="173"/>
        <v>0.00171952751405785</v>
      </c>
      <c r="R156" s="11">
        <f t="shared" si="174"/>
        <v>0.197352458333333</v>
      </c>
      <c r="S156" s="18">
        <f t="shared" si="163"/>
        <v>0.00871297742414502</v>
      </c>
      <c r="T156" s="3">
        <v>0.01</v>
      </c>
      <c r="U156" s="19">
        <f t="shared" si="164"/>
        <v>8.71297742414502e-5</v>
      </c>
      <c r="V156" s="18"/>
      <c r="W156" s="3"/>
      <c r="X156" s="3"/>
      <c r="Y156" s="20"/>
      <c r="Z156" s="3"/>
      <c r="AA156" s="21"/>
      <c r="AB156" s="3"/>
      <c r="AC156" s="3"/>
      <c r="AD156" s="21"/>
      <c r="AE156" s="18">
        <v>0.001</v>
      </c>
      <c r="AF156" s="3">
        <v>0.49</v>
      </c>
      <c r="AG156" s="19">
        <f t="shared" si="165"/>
        <v>0.00049</v>
      </c>
      <c r="AH156" s="29"/>
      <c r="AI156" s="3"/>
      <c r="AJ156" s="19"/>
      <c r="AK156" s="30"/>
      <c r="AL156" s="21"/>
      <c r="AM156" s="21"/>
      <c r="AN156" s="30"/>
      <c r="AO156" s="21"/>
      <c r="AP156" s="19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0.00557712977424145</v>
      </c>
      <c r="AU156" s="27">
        <f t="shared" ref="AU156:AU165" si="177">$B$154/12</f>
        <v>75.9047916666667</v>
      </c>
      <c r="AV156" s="1">
        <f t="shared" si="175"/>
        <v>0.26</v>
      </c>
      <c r="AW156" s="2">
        <f t="shared" si="176"/>
        <v>1.40833333333333</v>
      </c>
      <c r="AX156" s="1">
        <f t="shared" si="168"/>
        <v>1038.56468774629</v>
      </c>
      <c r="AZ156" s="2"/>
    </row>
    <row r="157" s="1" customFormat="1" spans="1:52">
      <c r="A157" s="6"/>
      <c r="B157" s="6"/>
      <c r="C157" s="9">
        <v>3</v>
      </c>
      <c r="D157" s="12">
        <v>0.896068896548388</v>
      </c>
      <c r="E157" s="13">
        <f t="shared" si="169"/>
        <v>-13.0595398751071</v>
      </c>
      <c r="F157" s="9" t="s">
        <v>107</v>
      </c>
      <c r="G157" s="6">
        <v>4</v>
      </c>
      <c r="H157" s="11">
        <f t="shared" si="159"/>
        <v>0.896068896548388</v>
      </c>
      <c r="I157" s="11">
        <f t="shared" si="160"/>
        <v>274.046068896548</v>
      </c>
      <c r="J157" s="11">
        <f t="shared" si="161"/>
        <v>0.0195806188955531</v>
      </c>
      <c r="K157" s="11">
        <f t="shared" si="170"/>
        <v>75.9047916666667</v>
      </c>
      <c r="L157" s="11">
        <f t="shared" si="171"/>
        <v>0.759047916666667</v>
      </c>
      <c r="M157" s="6" t="s">
        <v>107</v>
      </c>
      <c r="N157" s="6"/>
      <c r="O157" s="11">
        <f t="shared" si="172"/>
        <v>3.02519223999865</v>
      </c>
      <c r="P157" s="11">
        <f t="shared" si="162"/>
        <v>0.059235136337198</v>
      </c>
      <c r="Q157" s="17">
        <f t="shared" si="173"/>
        <v>0.0154011354476715</v>
      </c>
      <c r="R157" s="11">
        <f t="shared" si="174"/>
        <v>0.197352458333333</v>
      </c>
      <c r="S157" s="18">
        <f t="shared" si="163"/>
        <v>0.0780387312006957</v>
      </c>
      <c r="T157" s="3">
        <v>0.01</v>
      </c>
      <c r="U157" s="19">
        <f t="shared" si="164"/>
        <v>0.000780387312006957</v>
      </c>
      <c r="V157" s="18"/>
      <c r="W157" s="3"/>
      <c r="X157" s="3"/>
      <c r="Y157" s="20"/>
      <c r="Z157" s="3"/>
      <c r="AA157" s="21"/>
      <c r="AB157" s="3"/>
      <c r="AC157" s="3"/>
      <c r="AD157" s="21"/>
      <c r="AE157" s="18">
        <v>0.001</v>
      </c>
      <c r="AF157" s="3">
        <v>0.49</v>
      </c>
      <c r="AG157" s="19">
        <f t="shared" si="165"/>
        <v>0.00049</v>
      </c>
      <c r="AH157" s="29"/>
      <c r="AI157" s="3"/>
      <c r="AJ157" s="19"/>
      <c r="AK157" s="30"/>
      <c r="AL157" s="21"/>
      <c r="AM157" s="21"/>
      <c r="AN157" s="30"/>
      <c r="AO157" s="21"/>
      <c r="AP157" s="19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0.00627038731200696</v>
      </c>
      <c r="AU157" s="27">
        <f t="shared" si="177"/>
        <v>75.9047916666667</v>
      </c>
      <c r="AV157" s="1">
        <f t="shared" si="175"/>
        <v>0.26</v>
      </c>
      <c r="AW157" s="2">
        <f t="shared" si="176"/>
        <v>1.40833333333333</v>
      </c>
      <c r="AX157" s="1">
        <f t="shared" si="168"/>
        <v>1167.66205993988</v>
      </c>
      <c r="AZ157" s="2"/>
    </row>
    <row r="158" s="1" customFormat="1" spans="1:52">
      <c r="A158" s="6"/>
      <c r="B158" s="6"/>
      <c r="C158" s="9">
        <v>4</v>
      </c>
      <c r="D158" s="12">
        <v>8.64004629306667</v>
      </c>
      <c r="E158" s="13">
        <f t="shared" si="169"/>
        <v>0.896068896548388</v>
      </c>
      <c r="F158" s="9" t="s">
        <v>107</v>
      </c>
      <c r="G158" s="6">
        <v>5</v>
      </c>
      <c r="H158" s="11">
        <f t="shared" si="159"/>
        <v>8.64004629306667</v>
      </c>
      <c r="I158" s="11">
        <f t="shared" si="160"/>
        <v>281.790046293067</v>
      </c>
      <c r="J158" s="11">
        <f t="shared" si="161"/>
        <v>0.0519845543325004</v>
      </c>
      <c r="K158" s="11">
        <f t="shared" si="170"/>
        <v>75.9047916666667</v>
      </c>
      <c r="L158" s="11">
        <f t="shared" si="171"/>
        <v>0.759047916666667</v>
      </c>
      <c r="M158" s="6" t="s">
        <v>109</v>
      </c>
      <c r="N158" s="11">
        <f>(O157-P157)*$C$24/100</f>
        <v>2.81765924847837</v>
      </c>
      <c r="O158" s="11">
        <f t="shared" si="172"/>
        <v>0.90734577184974</v>
      </c>
      <c r="P158" s="11">
        <f t="shared" si="162"/>
        <v>0.0471679655750873</v>
      </c>
      <c r="Q158" s="17">
        <f t="shared" si="173"/>
        <v>0.0122636710495227</v>
      </c>
      <c r="R158" s="11">
        <f t="shared" si="174"/>
        <v>0.197352458333333</v>
      </c>
      <c r="S158" s="18">
        <f t="shared" si="163"/>
        <v>0.062140959140266</v>
      </c>
      <c r="T158" s="3">
        <v>0.01</v>
      </c>
      <c r="U158" s="19">
        <f t="shared" si="164"/>
        <v>0.00062140959140266</v>
      </c>
      <c r="V158" s="18"/>
      <c r="W158" s="3"/>
      <c r="X158" s="3"/>
      <c r="Y158" s="20"/>
      <c r="Z158" s="3"/>
      <c r="AA158" s="21"/>
      <c r="AB158" s="3"/>
      <c r="AC158" s="3"/>
      <c r="AD158" s="21"/>
      <c r="AE158" s="18">
        <v>0.005</v>
      </c>
      <c r="AF158" s="3">
        <v>0.49</v>
      </c>
      <c r="AG158" s="19">
        <f t="shared" si="165"/>
        <v>0.00245</v>
      </c>
      <c r="AH158" s="29"/>
      <c r="AI158" s="3"/>
      <c r="AJ158" s="19"/>
      <c r="AK158" s="30"/>
      <c r="AL158" s="21"/>
      <c r="AM158" s="21"/>
      <c r="AN158" s="30"/>
      <c r="AO158" s="21"/>
      <c r="AP158" s="19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0.0105714095914027</v>
      </c>
      <c r="AU158" s="27">
        <f t="shared" si="177"/>
        <v>75.9047916666667</v>
      </c>
      <c r="AV158" s="1">
        <f t="shared" si="175"/>
        <v>0.26</v>
      </c>
      <c r="AW158" s="2">
        <f t="shared" si="176"/>
        <v>1.40833333333333</v>
      </c>
      <c r="AX158" s="1">
        <f t="shared" si="168"/>
        <v>1968.59193631128</v>
      </c>
      <c r="AZ158" s="2"/>
    </row>
    <row r="159" s="1" customFormat="1" spans="1:52">
      <c r="A159" s="6"/>
      <c r="B159" s="6"/>
      <c r="C159" s="9">
        <v>5</v>
      </c>
      <c r="D159" s="12">
        <v>16.1218381936129</v>
      </c>
      <c r="E159" s="13">
        <f t="shared" si="169"/>
        <v>8.64004629306667</v>
      </c>
      <c r="F159" s="9" t="s">
        <v>109</v>
      </c>
      <c r="G159" s="6">
        <v>6</v>
      </c>
      <c r="H159" s="11">
        <f t="shared" si="159"/>
        <v>16.1218381936129</v>
      </c>
      <c r="I159" s="11">
        <f t="shared" si="160"/>
        <v>289.271838193613</v>
      </c>
      <c r="J159" s="11">
        <f t="shared" si="161"/>
        <v>0.127057808956865</v>
      </c>
      <c r="K159" s="11">
        <f t="shared" si="170"/>
        <v>75.9047916666667</v>
      </c>
      <c r="L159" s="11">
        <f t="shared" si="171"/>
        <v>0.759047916666667</v>
      </c>
      <c r="M159" s="6" t="s">
        <v>107</v>
      </c>
      <c r="N159" s="6"/>
      <c r="O159" s="11">
        <f t="shared" si="172"/>
        <v>1.61922572294132</v>
      </c>
      <c r="P159" s="11">
        <f t="shared" si="162"/>
        <v>0.205735272563519</v>
      </c>
      <c r="Q159" s="17">
        <f t="shared" si="173"/>
        <v>0.053491170866515</v>
      </c>
      <c r="R159" s="11">
        <f t="shared" si="174"/>
        <v>0.197352458333333</v>
      </c>
      <c r="S159" s="18">
        <f t="shared" si="163"/>
        <v>0.27104385381492</v>
      </c>
      <c r="T159" s="3">
        <v>0.01</v>
      </c>
      <c r="U159" s="19">
        <f t="shared" si="164"/>
        <v>0.0027104385381492</v>
      </c>
      <c r="V159" s="18"/>
      <c r="W159" s="3"/>
      <c r="X159" s="3"/>
      <c r="Y159" s="20"/>
      <c r="Z159" s="3"/>
      <c r="AA159" s="21"/>
      <c r="AB159" s="3"/>
      <c r="AC159" s="3"/>
      <c r="AD159" s="21"/>
      <c r="AE159" s="18">
        <v>0.005</v>
      </c>
      <c r="AF159" s="3">
        <v>0.49</v>
      </c>
      <c r="AG159" s="19">
        <f t="shared" si="165"/>
        <v>0.00245</v>
      </c>
      <c r="AH159" s="29"/>
      <c r="AI159" s="3"/>
      <c r="AJ159" s="19"/>
      <c r="AK159" s="30"/>
      <c r="AL159" s="21"/>
      <c r="AM159" s="21"/>
      <c r="AN159" s="30"/>
      <c r="AO159" s="21"/>
      <c r="AP159" s="19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0.0126604385381492</v>
      </c>
      <c r="AU159" s="27">
        <f t="shared" si="177"/>
        <v>75.9047916666667</v>
      </c>
      <c r="AV159" s="1">
        <f t="shared" si="175"/>
        <v>0.26</v>
      </c>
      <c r="AW159" s="2">
        <f t="shared" si="176"/>
        <v>1.40833333333333</v>
      </c>
      <c r="AX159" s="1">
        <f t="shared" si="168"/>
        <v>2357.60775333445</v>
      </c>
      <c r="AZ159" s="2"/>
    </row>
    <row r="160" s="1" customFormat="1" spans="1:52">
      <c r="A160" s="6"/>
      <c r="B160" s="6"/>
      <c r="C160" s="9">
        <v>6</v>
      </c>
      <c r="D160" s="12">
        <v>21.1549849043333</v>
      </c>
      <c r="E160" s="13">
        <f t="shared" si="169"/>
        <v>16.1218381936129</v>
      </c>
      <c r="F160" s="9" t="s">
        <v>107</v>
      </c>
      <c r="G160" s="6">
        <v>7</v>
      </c>
      <c r="H160" s="11">
        <f t="shared" si="159"/>
        <v>21.1549849043333</v>
      </c>
      <c r="I160" s="11">
        <f t="shared" si="160"/>
        <v>294.304984904333</v>
      </c>
      <c r="J160" s="11">
        <f t="shared" si="161"/>
        <v>0.225943052716551</v>
      </c>
      <c r="K160" s="11">
        <f t="shared" si="170"/>
        <v>75.9047916666667</v>
      </c>
      <c r="L160" s="11">
        <f t="shared" si="171"/>
        <v>0.759047916666667</v>
      </c>
      <c r="M160" s="6" t="s">
        <v>107</v>
      </c>
      <c r="N160" s="6"/>
      <c r="O160" s="11">
        <f t="shared" si="172"/>
        <v>2.17253836704447</v>
      </c>
      <c r="P160" s="11">
        <f t="shared" si="162"/>
        <v>0.490869950793857</v>
      </c>
      <c r="Q160" s="17">
        <f t="shared" si="173"/>
        <v>0.127626187206403</v>
      </c>
      <c r="R160" s="11">
        <f t="shared" si="174"/>
        <v>0.197352458333333</v>
      </c>
      <c r="S160" s="18">
        <f t="shared" si="163"/>
        <v>0.646691651496123</v>
      </c>
      <c r="T160" s="3">
        <v>0.01</v>
      </c>
      <c r="U160" s="19">
        <f t="shared" si="164"/>
        <v>0.00646691651496123</v>
      </c>
      <c r="V160" s="18"/>
      <c r="W160" s="3"/>
      <c r="X160" s="3"/>
      <c r="Y160" s="20"/>
      <c r="Z160" s="3"/>
      <c r="AA160" s="21"/>
      <c r="AB160" s="3"/>
      <c r="AC160" s="3"/>
      <c r="AD160" s="21"/>
      <c r="AE160" s="18">
        <v>0.005</v>
      </c>
      <c r="AF160" s="3">
        <v>0.49</v>
      </c>
      <c r="AG160" s="19">
        <f t="shared" si="165"/>
        <v>0.00245</v>
      </c>
      <c r="AH160" s="29"/>
      <c r="AI160" s="3"/>
      <c r="AJ160" s="19"/>
      <c r="AK160" s="30"/>
      <c r="AL160" s="21"/>
      <c r="AM160" s="21"/>
      <c r="AN160" s="30"/>
      <c r="AO160" s="21"/>
      <c r="AP160" s="19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0.0164169165149612</v>
      </c>
      <c r="AU160" s="27">
        <f t="shared" si="177"/>
        <v>75.9047916666667</v>
      </c>
      <c r="AV160" s="1">
        <f t="shared" si="175"/>
        <v>0.26</v>
      </c>
      <c r="AW160" s="2">
        <f t="shared" si="176"/>
        <v>1.40833333333333</v>
      </c>
      <c r="AX160" s="1">
        <f t="shared" si="168"/>
        <v>3057.13341168158</v>
      </c>
      <c r="AZ160" s="2"/>
    </row>
    <row r="161" s="1" customFormat="1" spans="1:52">
      <c r="A161" s="6"/>
      <c r="B161" s="6"/>
      <c r="C161" s="9">
        <v>7</v>
      </c>
      <c r="D161" s="12">
        <v>23.5454958067742</v>
      </c>
      <c r="E161" s="13">
        <f t="shared" si="169"/>
        <v>21.1549849043333</v>
      </c>
      <c r="F161" s="9" t="s">
        <v>107</v>
      </c>
      <c r="G161" s="6">
        <v>8</v>
      </c>
      <c r="H161" s="11">
        <f t="shared" si="159"/>
        <v>23.5454958067742</v>
      </c>
      <c r="I161" s="11">
        <f t="shared" si="160"/>
        <v>296.695495806774</v>
      </c>
      <c r="J161" s="11">
        <f t="shared" si="161"/>
        <v>0.294961486680284</v>
      </c>
      <c r="K161" s="11">
        <f t="shared" si="170"/>
        <v>75.9047916666667</v>
      </c>
      <c r="L161" s="11">
        <f t="shared" si="171"/>
        <v>0.759047916666667</v>
      </c>
      <c r="M161" s="6" t="s">
        <v>107</v>
      </c>
      <c r="N161" s="6"/>
      <c r="O161" s="11">
        <f t="shared" si="172"/>
        <v>2.44071633291728</v>
      </c>
      <c r="P161" s="11">
        <f t="shared" si="162"/>
        <v>0.719917318122132</v>
      </c>
      <c r="Q161" s="17">
        <f t="shared" si="173"/>
        <v>0.187178502711754</v>
      </c>
      <c r="R161" s="11">
        <f t="shared" si="174"/>
        <v>0.197352458333333</v>
      </c>
      <c r="S161" s="18">
        <f t="shared" si="163"/>
        <v>0.948447788755716</v>
      </c>
      <c r="T161" s="3">
        <v>0.01</v>
      </c>
      <c r="U161" s="19">
        <f t="shared" si="164"/>
        <v>0.00948447788755716</v>
      </c>
      <c r="V161" s="18"/>
      <c r="W161" s="3"/>
      <c r="X161" s="3"/>
      <c r="Y161" s="20"/>
      <c r="Z161" s="3"/>
      <c r="AA161" s="21"/>
      <c r="AB161" s="3"/>
      <c r="AC161" s="3"/>
      <c r="AD161" s="21"/>
      <c r="AE161" s="18">
        <v>0.005</v>
      </c>
      <c r="AF161" s="3">
        <v>0.49</v>
      </c>
      <c r="AG161" s="19">
        <f t="shared" si="165"/>
        <v>0.00245</v>
      </c>
      <c r="AH161" s="29"/>
      <c r="AI161" s="3"/>
      <c r="AJ161" s="19"/>
      <c r="AK161" s="30"/>
      <c r="AL161" s="21"/>
      <c r="AM161" s="21"/>
      <c r="AN161" s="30"/>
      <c r="AO161" s="21"/>
      <c r="AP161" s="19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0.0194344778875572</v>
      </c>
      <c r="AU161" s="27">
        <f t="shared" si="177"/>
        <v>75.9047916666667</v>
      </c>
      <c r="AV161" s="1">
        <f t="shared" si="175"/>
        <v>0.26</v>
      </c>
      <c r="AW161" s="2">
        <f t="shared" si="176"/>
        <v>1.40833333333333</v>
      </c>
      <c r="AX161" s="1">
        <f t="shared" si="168"/>
        <v>3619.05913540416</v>
      </c>
      <c r="AZ161" s="2"/>
    </row>
    <row r="162" s="1" customFormat="1" spans="1:52">
      <c r="A162" s="6"/>
      <c r="B162" s="6"/>
      <c r="C162" s="9">
        <v>8</v>
      </c>
      <c r="D162" s="12">
        <v>21.1685984148387</v>
      </c>
      <c r="E162" s="13">
        <f t="shared" si="169"/>
        <v>23.5454958067742</v>
      </c>
      <c r="F162" s="9" t="s">
        <v>107</v>
      </c>
      <c r="G162" s="6">
        <v>9</v>
      </c>
      <c r="H162" s="11">
        <f t="shared" si="159"/>
        <v>21.1685984148387</v>
      </c>
      <c r="I162" s="11">
        <f t="shared" si="160"/>
        <v>294.318598414839</v>
      </c>
      <c r="J162" s="11">
        <f t="shared" si="161"/>
        <v>0.226289073273586</v>
      </c>
      <c r="K162" s="11">
        <f t="shared" si="170"/>
        <v>75.9047916666667</v>
      </c>
      <c r="L162" s="11">
        <f t="shared" si="171"/>
        <v>0.759047916666667</v>
      </c>
      <c r="M162" s="6" t="s">
        <v>107</v>
      </c>
      <c r="N162" s="6"/>
      <c r="O162" s="11">
        <f t="shared" si="172"/>
        <v>2.47984693146181</v>
      </c>
      <c r="P162" s="11">
        <f t="shared" si="162"/>
        <v>0.56116226398084</v>
      </c>
      <c r="Q162" s="17">
        <f t="shared" si="173"/>
        <v>0.145902188635018</v>
      </c>
      <c r="R162" s="11">
        <f t="shared" si="174"/>
        <v>0.197352458333333</v>
      </c>
      <c r="S162" s="18">
        <f t="shared" si="163"/>
        <v>0.7392975484936</v>
      </c>
      <c r="T162" s="3">
        <v>0.01</v>
      </c>
      <c r="U162" s="19">
        <f t="shared" si="164"/>
        <v>0.007392975484936</v>
      </c>
      <c r="V162" s="18"/>
      <c r="W162" s="3"/>
      <c r="X162" s="3"/>
      <c r="Y162" s="20"/>
      <c r="Z162" s="3"/>
      <c r="AA162" s="21"/>
      <c r="AB162" s="3"/>
      <c r="AC162" s="3"/>
      <c r="AD162" s="21"/>
      <c r="AE162" s="18">
        <v>0.001</v>
      </c>
      <c r="AF162" s="3">
        <v>0.49</v>
      </c>
      <c r="AG162" s="19">
        <f t="shared" si="165"/>
        <v>0.00049</v>
      </c>
      <c r="AH162" s="29"/>
      <c r="AI162" s="3"/>
      <c r="AJ162" s="19"/>
      <c r="AK162" s="30"/>
      <c r="AL162" s="21"/>
      <c r="AM162" s="21"/>
      <c r="AN162" s="30"/>
      <c r="AO162" s="21"/>
      <c r="AP162" s="19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0.012882975484936</v>
      </c>
      <c r="AU162" s="27">
        <f t="shared" si="177"/>
        <v>75.9047916666667</v>
      </c>
      <c r="AV162" s="1">
        <f t="shared" si="175"/>
        <v>0.26</v>
      </c>
      <c r="AW162" s="2">
        <f t="shared" si="176"/>
        <v>1.40833333333333</v>
      </c>
      <c r="AX162" s="1">
        <f t="shared" si="168"/>
        <v>2399.04824764016</v>
      </c>
      <c r="AZ162" s="2"/>
    </row>
    <row r="163" s="1" customFormat="1" spans="1:52">
      <c r="A163" s="6"/>
      <c r="B163" s="6"/>
      <c r="C163" s="9">
        <v>9</v>
      </c>
      <c r="D163" s="12">
        <v>12.6435177048667</v>
      </c>
      <c r="E163" s="13">
        <f t="shared" si="169"/>
        <v>21.1685984148387</v>
      </c>
      <c r="F163" s="9" t="s">
        <v>107</v>
      </c>
      <c r="G163" s="6">
        <v>10</v>
      </c>
      <c r="H163" s="11">
        <f t="shared" si="159"/>
        <v>12.6435177048667</v>
      </c>
      <c r="I163" s="11">
        <f t="shared" si="160"/>
        <v>285.793517704867</v>
      </c>
      <c r="J163" s="11">
        <f t="shared" si="161"/>
        <v>0.0843503608933041</v>
      </c>
      <c r="K163" s="11">
        <f t="shared" si="170"/>
        <v>75.9047916666667</v>
      </c>
      <c r="L163" s="11">
        <f t="shared" si="171"/>
        <v>0.759047916666667</v>
      </c>
      <c r="M163" s="6" t="s">
        <v>107</v>
      </c>
      <c r="N163" s="6"/>
      <c r="O163" s="11">
        <f t="shared" si="172"/>
        <v>2.67773258414764</v>
      </c>
      <c r="P163" s="11">
        <f t="shared" si="162"/>
        <v>0.225867709848613</v>
      </c>
      <c r="Q163" s="17">
        <f t="shared" si="173"/>
        <v>0.0587256045606394</v>
      </c>
      <c r="R163" s="11">
        <f t="shared" si="174"/>
        <v>0.197352458333333</v>
      </c>
      <c r="S163" s="18">
        <f t="shared" si="163"/>
        <v>0.297567129675428</v>
      </c>
      <c r="T163" s="3">
        <v>0.01</v>
      </c>
      <c r="U163" s="19">
        <f t="shared" si="164"/>
        <v>0.00297567129675428</v>
      </c>
      <c r="V163" s="18"/>
      <c r="W163" s="3"/>
      <c r="X163" s="3"/>
      <c r="Y163" s="20"/>
      <c r="Z163" s="3"/>
      <c r="AA163" s="21"/>
      <c r="AB163" s="3"/>
      <c r="AC163" s="3"/>
      <c r="AD163" s="21"/>
      <c r="AE163" s="18">
        <v>0.001</v>
      </c>
      <c r="AF163" s="3">
        <v>0.49</v>
      </c>
      <c r="AG163" s="19">
        <f t="shared" si="165"/>
        <v>0.00049</v>
      </c>
      <c r="AH163" s="29"/>
      <c r="AI163" s="3"/>
      <c r="AJ163" s="19"/>
      <c r="AK163" s="30"/>
      <c r="AL163" s="21"/>
      <c r="AM163" s="21"/>
      <c r="AN163" s="30"/>
      <c r="AO163" s="21"/>
      <c r="AP163" s="19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0.00846567129675428</v>
      </c>
      <c r="AU163" s="27">
        <f t="shared" si="177"/>
        <v>75.9047916666667</v>
      </c>
      <c r="AV163" s="1">
        <f t="shared" si="175"/>
        <v>0.26</v>
      </c>
      <c r="AW163" s="2">
        <f t="shared" si="176"/>
        <v>1.40833333333333</v>
      </c>
      <c r="AX163" s="1">
        <f t="shared" si="168"/>
        <v>1576.464529745</v>
      </c>
      <c r="AZ163" s="2"/>
    </row>
    <row r="164" s="1" customFormat="1" spans="1:52">
      <c r="A164" s="6"/>
      <c r="B164" s="6"/>
      <c r="C164" s="9">
        <v>10</v>
      </c>
      <c r="D164" s="12">
        <v>4.97428882974194</v>
      </c>
      <c r="E164" s="13">
        <f t="shared" si="169"/>
        <v>12.6435177048667</v>
      </c>
      <c r="F164" s="9" t="s">
        <v>107</v>
      </c>
      <c r="G164" s="6">
        <v>11</v>
      </c>
      <c r="H164" s="11">
        <f t="shared" si="159"/>
        <v>4.97428882974194</v>
      </c>
      <c r="I164" s="11">
        <f t="shared" si="160"/>
        <v>278.124288829742</v>
      </c>
      <c r="J164" s="11">
        <f t="shared" si="161"/>
        <v>0.0329675478150448</v>
      </c>
      <c r="K164" s="11">
        <f t="shared" si="170"/>
        <v>75.9047916666667</v>
      </c>
      <c r="L164" s="11">
        <f t="shared" si="171"/>
        <v>0.759047916666667</v>
      </c>
      <c r="M164" s="6" t="s">
        <v>109</v>
      </c>
      <c r="N164" s="11">
        <f>(O163-P163)*$C$24/100</f>
        <v>2.32927163058407</v>
      </c>
      <c r="O164" s="11">
        <f t="shared" si="172"/>
        <v>0.881641160381618</v>
      </c>
      <c r="P164" s="11">
        <f t="shared" si="162"/>
        <v>0.0290655471105926</v>
      </c>
      <c r="Q164" s="17">
        <f t="shared" si="173"/>
        <v>0.00755704224875407</v>
      </c>
      <c r="R164" s="11">
        <f t="shared" si="174"/>
        <v>0.197352458333333</v>
      </c>
      <c r="S164" s="18">
        <f t="shared" si="163"/>
        <v>0.0382921110412014</v>
      </c>
      <c r="T164" s="3">
        <v>0.01</v>
      </c>
      <c r="U164" s="19">
        <f t="shared" si="164"/>
        <v>0.000382921110412014</v>
      </c>
      <c r="V164" s="18"/>
      <c r="W164" s="3"/>
      <c r="X164" s="3"/>
      <c r="Y164" s="20"/>
      <c r="Z164" s="3"/>
      <c r="AA164" s="21"/>
      <c r="AB164" s="3"/>
      <c r="AC164" s="3"/>
      <c r="AD164" s="21"/>
      <c r="AE164" s="18">
        <v>0.001</v>
      </c>
      <c r="AF164" s="3">
        <v>0.49</v>
      </c>
      <c r="AG164" s="19">
        <f t="shared" si="165"/>
        <v>0.00049</v>
      </c>
      <c r="AH164" s="29"/>
      <c r="AI164" s="3"/>
      <c r="AJ164" s="19"/>
      <c r="AK164" s="30"/>
      <c r="AL164" s="21"/>
      <c r="AM164" s="21"/>
      <c r="AN164" s="30"/>
      <c r="AO164" s="21"/>
      <c r="AP164" s="19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0.00587292111041201</v>
      </c>
      <c r="AU164" s="27">
        <f t="shared" si="177"/>
        <v>75.9047916666667</v>
      </c>
      <c r="AV164" s="1">
        <f t="shared" si="175"/>
        <v>0.26</v>
      </c>
      <c r="AW164" s="2">
        <f t="shared" si="176"/>
        <v>1.40833333333333</v>
      </c>
      <c r="AX164" s="1">
        <f t="shared" si="168"/>
        <v>1093.64650386376</v>
      </c>
      <c r="AZ164" s="2"/>
    </row>
    <row r="165" s="1" customFormat="1" spans="1:52">
      <c r="A165" s="6"/>
      <c r="B165" s="6"/>
      <c r="C165" s="9">
        <v>11</v>
      </c>
      <c r="D165" s="12">
        <v>-4.70330859386667</v>
      </c>
      <c r="E165" s="13">
        <f t="shared" si="169"/>
        <v>4.97428882974194</v>
      </c>
      <c r="F165" s="9" t="s">
        <v>109</v>
      </c>
      <c r="G165" s="6">
        <v>12</v>
      </c>
      <c r="H165" s="11">
        <f t="shared" si="159"/>
        <v>-4.70330859386667</v>
      </c>
      <c r="I165" s="11">
        <f t="shared" si="160"/>
        <v>268.446691406133</v>
      </c>
      <c r="J165" s="11">
        <f t="shared" si="161"/>
        <v>0.00933196171632181</v>
      </c>
      <c r="K165" s="11">
        <f t="shared" si="170"/>
        <v>75.9047916666667</v>
      </c>
      <c r="L165" s="11">
        <f t="shared" si="171"/>
        <v>0.759047916666667</v>
      </c>
      <c r="M165" s="6" t="s">
        <v>107</v>
      </c>
      <c r="N165" s="6"/>
      <c r="O165" s="11">
        <f t="shared" si="172"/>
        <v>1.61162352993769</v>
      </c>
      <c r="P165" s="11">
        <f t="shared" si="162"/>
        <v>0.015039609082502</v>
      </c>
      <c r="Q165" s="17">
        <f t="shared" si="173"/>
        <v>0.00391029836145051</v>
      </c>
      <c r="R165" s="11">
        <f t="shared" si="174"/>
        <v>0.197352458333333</v>
      </c>
      <c r="S165" s="18">
        <f t="shared" si="163"/>
        <v>0.0198137808592479</v>
      </c>
      <c r="T165" s="3">
        <v>0.01</v>
      </c>
      <c r="U165" s="19">
        <f t="shared" si="164"/>
        <v>0.000198137808592479</v>
      </c>
      <c r="V165" s="18"/>
      <c r="W165" s="3"/>
      <c r="X165" s="3"/>
      <c r="Y165" s="20"/>
      <c r="Z165" s="3"/>
      <c r="AA165" s="21"/>
      <c r="AB165" s="3"/>
      <c r="AC165" s="3"/>
      <c r="AD165" s="21"/>
      <c r="AE165" s="18">
        <v>0.001</v>
      </c>
      <c r="AF165" s="3">
        <v>0.49</v>
      </c>
      <c r="AG165" s="19">
        <f t="shared" si="165"/>
        <v>0.00049</v>
      </c>
      <c r="AH165" s="29"/>
      <c r="AI165" s="3"/>
      <c r="AJ165" s="19"/>
      <c r="AK165" s="30"/>
      <c r="AL165" s="21"/>
      <c r="AM165" s="21"/>
      <c r="AN165" s="30"/>
      <c r="AO165" s="21"/>
      <c r="AP165" s="19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0.00568813780859248</v>
      </c>
      <c r="AU165" s="27">
        <f t="shared" si="177"/>
        <v>75.9047916666667</v>
      </c>
      <c r="AV165" s="1">
        <f t="shared" si="175"/>
        <v>0.26</v>
      </c>
      <c r="AW165" s="2">
        <f t="shared" si="176"/>
        <v>1.40833333333333</v>
      </c>
      <c r="AX165" s="1">
        <f t="shared" si="168"/>
        <v>1059.23643633382</v>
      </c>
      <c r="AY165" s="1">
        <f>SUM(AX154:AX165)</f>
        <v>21392.4536291572</v>
      </c>
      <c r="AZ165" s="2"/>
    </row>
    <row r="166" s="1" customFormat="1" spans="1:46">
      <c r="A166" s="6"/>
      <c r="B166" s="6"/>
      <c r="C166" s="9">
        <v>12</v>
      </c>
      <c r="D166" s="12">
        <v>-15.1976066832258</v>
      </c>
      <c r="E166" s="13">
        <f t="shared" si="169"/>
        <v>-4.70330859386667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353.8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27.5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6.4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613.8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547.9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3234.41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6.9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49.9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6.2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88357682.4258112</v>
      </c>
      <c r="J16" s="7" t="s">
        <v>35</v>
      </c>
      <c r="K16" s="7">
        <f>I16/(10000*1000)</f>
        <v>8.83576824258112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57096434.4415294</v>
      </c>
      <c r="J17" s="7" t="s">
        <v>35</v>
      </c>
      <c r="K17" s="7">
        <f>I17/(10000*1000)</f>
        <v>5.70964344415294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-7.6</v>
      </c>
      <c r="E29" s="9"/>
      <c r="F29" s="9"/>
      <c r="G29" s="6">
        <v>1</v>
      </c>
      <c r="H29" s="11">
        <f t="shared" ref="H29:H40" si="0">E30</f>
        <v>-7.6</v>
      </c>
      <c r="I29" s="11">
        <f t="shared" ref="I29:I40" si="1">H29+273.15</f>
        <v>265.55</v>
      </c>
      <c r="J29" s="11">
        <f t="shared" ref="J29:J40" si="2">EXP(($C$18*(I29-$C$16))/($C$19*I29*$C$16))</f>
        <v>0.00628265716882797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0.00624124398699012</v>
      </c>
      <c r="Q29" s="17">
        <f t="shared" ref="Q29:Q40" si="6">P29*$B$31</f>
        <v>0.000811361718308715</v>
      </c>
      <c r="R29" s="11">
        <f t="shared" ref="R29:R40" si="7">L29*$B$31</f>
        <v>0.129143083333333</v>
      </c>
      <c r="S29" s="18">
        <f t="shared" ref="S29:S40" si="8">Q29/R29</f>
        <v>0.00628265716882799</v>
      </c>
      <c r="T29" s="3">
        <v>0.01</v>
      </c>
      <c r="U29" s="19">
        <f t="shared" ref="U29:U40" si="9">S29*T29</f>
        <v>6.28265716882799e-5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0.0219628265716883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2.29166666666667</v>
      </c>
      <c r="AU29" s="1">
        <f t="shared" ref="AU29:AU40" si="17">AT29*10000*AS29*0.67*AR29*AQ29</f>
        <v>4354.97467456028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-11.071374514</v>
      </c>
      <c r="E30" s="13">
        <f t="shared" ref="E30:E41" si="18">D29</f>
        <v>-7.6</v>
      </c>
      <c r="F30" s="9" t="s">
        <v>107</v>
      </c>
      <c r="G30" s="6">
        <v>2</v>
      </c>
      <c r="H30" s="11">
        <f t="shared" si="0"/>
        <v>-11.071374514</v>
      </c>
      <c r="I30" s="11">
        <f t="shared" si="1"/>
        <v>262.078625486</v>
      </c>
      <c r="J30" s="11">
        <f t="shared" si="2"/>
        <v>0.00386563200413253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1.98057542267968</v>
      </c>
      <c r="P30" s="11">
        <f t="shared" si="5"/>
        <v>0.00765617574050886</v>
      </c>
      <c r="Q30" s="17">
        <f t="shared" si="6"/>
        <v>0.000995302846266152</v>
      </c>
      <c r="R30" s="11">
        <f t="shared" si="7"/>
        <v>0.129143083333333</v>
      </c>
      <c r="S30" s="18">
        <f t="shared" si="8"/>
        <v>0.00770697756764226</v>
      </c>
      <c r="T30" s="3">
        <v>0.01</v>
      </c>
      <c r="U30" s="19">
        <f t="shared" si="9"/>
        <v>7.70697756764226e-5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0.0219770697756764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2.29166666666667</v>
      </c>
      <c r="AU30" s="1">
        <f t="shared" si="17"/>
        <v>4357.79893729579</v>
      </c>
    </row>
    <row r="31" s="1" customFormat="1" spans="1:47">
      <c r="A31" s="6" t="s">
        <v>70</v>
      </c>
      <c r="B31" s="6">
        <v>0.13</v>
      </c>
      <c r="C31" s="9">
        <v>2</v>
      </c>
      <c r="D31" s="12">
        <v>-8.03680824510714</v>
      </c>
      <c r="E31" s="13">
        <f t="shared" si="18"/>
        <v>-11.071374514</v>
      </c>
      <c r="F31" s="9" t="s">
        <v>107</v>
      </c>
      <c r="G31" s="6">
        <v>3</v>
      </c>
      <c r="H31" s="11">
        <f t="shared" si="0"/>
        <v>-8.03680824510714</v>
      </c>
      <c r="I31" s="11">
        <f t="shared" si="1"/>
        <v>265.113191754893</v>
      </c>
      <c r="J31" s="11">
        <f t="shared" si="2"/>
        <v>0.00591434176789382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2.9663275802725</v>
      </c>
      <c r="P31" s="11">
        <f t="shared" si="5"/>
        <v>0.0175438751052611</v>
      </c>
      <c r="Q31" s="17">
        <f t="shared" si="6"/>
        <v>0.00228070376368394</v>
      </c>
      <c r="R31" s="11">
        <f t="shared" si="7"/>
        <v>0.129143083333333</v>
      </c>
      <c r="S31" s="18">
        <f t="shared" si="8"/>
        <v>0.017660285822642</v>
      </c>
      <c r="T31" s="3">
        <v>0.01</v>
      </c>
      <c r="U31" s="19">
        <f t="shared" si="9"/>
        <v>0.00017660285822642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0.0220766028582264</v>
      </c>
      <c r="AR31" s="27">
        <f t="shared" si="15"/>
        <v>99.3408333333333</v>
      </c>
      <c r="AS31" s="1">
        <f t="shared" si="16"/>
        <v>0.13</v>
      </c>
      <c r="AT31" s="2">
        <f t="shared" si="20"/>
        <v>2.29166666666667</v>
      </c>
      <c r="AU31" s="1">
        <f t="shared" si="17"/>
        <v>4377.53519721531</v>
      </c>
    </row>
    <row r="32" s="1" customFormat="1" spans="1:47">
      <c r="A32" s="6"/>
      <c r="B32" s="6"/>
      <c r="C32" s="9">
        <v>3</v>
      </c>
      <c r="D32" s="12">
        <v>2.67719534816129</v>
      </c>
      <c r="E32" s="13">
        <f t="shared" si="18"/>
        <v>-8.03680824510714</v>
      </c>
      <c r="F32" s="9" t="s">
        <v>107</v>
      </c>
      <c r="G32" s="6">
        <v>4</v>
      </c>
      <c r="H32" s="11">
        <f t="shared" si="0"/>
        <v>2.67719534816129</v>
      </c>
      <c r="I32" s="11">
        <f t="shared" si="1"/>
        <v>275.827195348161</v>
      </c>
      <c r="J32" s="11">
        <f t="shared" si="2"/>
        <v>0.0246301194453636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3.94219203850057</v>
      </c>
      <c r="P32" s="11">
        <f t="shared" si="5"/>
        <v>0.0970966607848305</v>
      </c>
      <c r="Q32" s="17">
        <f t="shared" si="6"/>
        <v>0.012622565902028</v>
      </c>
      <c r="R32" s="11">
        <f t="shared" si="7"/>
        <v>0.129143083333333</v>
      </c>
      <c r="S32" s="18">
        <f t="shared" si="8"/>
        <v>0.0977409364576474</v>
      </c>
      <c r="T32" s="3">
        <v>0.01</v>
      </c>
      <c r="U32" s="19">
        <f t="shared" si="9"/>
        <v>0.000977409364576474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0.0228774093645765</v>
      </c>
      <c r="AR32" s="27">
        <f t="shared" si="15"/>
        <v>99.3408333333333</v>
      </c>
      <c r="AS32" s="1">
        <f t="shared" si="16"/>
        <v>0.13</v>
      </c>
      <c r="AT32" s="2">
        <f t="shared" si="20"/>
        <v>2.29166666666667</v>
      </c>
      <c r="AU32" s="1">
        <f t="shared" si="17"/>
        <v>4536.32587213114</v>
      </c>
    </row>
    <row r="33" s="1" customFormat="1" spans="1:47">
      <c r="A33" s="6"/>
      <c r="B33" s="6"/>
      <c r="C33" s="9">
        <v>4</v>
      </c>
      <c r="D33" s="12">
        <v>11.2189685571333</v>
      </c>
      <c r="E33" s="13">
        <f t="shared" si="18"/>
        <v>2.67719534816129</v>
      </c>
      <c r="F33" s="9" t="s">
        <v>107</v>
      </c>
      <c r="G33" s="6">
        <v>5</v>
      </c>
      <c r="H33" s="11">
        <f t="shared" si="0"/>
        <v>11.2189685571333</v>
      </c>
      <c r="I33" s="11">
        <f t="shared" si="1"/>
        <v>284.368968557133</v>
      </c>
      <c r="J33" s="11">
        <f t="shared" si="2"/>
        <v>0.071115728075456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3.65284060882995</v>
      </c>
      <c r="O33" s="11">
        <f t="shared" si="19"/>
        <v>1.18566310221912</v>
      </c>
      <c r="P33" s="11">
        <f t="shared" si="5"/>
        <v>0.0843192947665165</v>
      </c>
      <c r="Q33" s="17">
        <f t="shared" si="6"/>
        <v>0.0109615083196471</v>
      </c>
      <c r="R33" s="11">
        <f t="shared" si="7"/>
        <v>0.129143083333333</v>
      </c>
      <c r="S33" s="18">
        <f t="shared" si="8"/>
        <v>0.0848787874403946</v>
      </c>
      <c r="T33" s="3">
        <v>0.01</v>
      </c>
      <c r="U33" s="19">
        <f t="shared" si="9"/>
        <v>0.000848787874403946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0.0302987878744039</v>
      </c>
      <c r="AR33" s="27">
        <f t="shared" si="15"/>
        <v>99.3408333333333</v>
      </c>
      <c r="AS33" s="1">
        <f t="shared" si="16"/>
        <v>0.13</v>
      </c>
      <c r="AT33" s="2">
        <f t="shared" si="20"/>
        <v>2.29166666666667</v>
      </c>
      <c r="AU33" s="1">
        <f t="shared" si="17"/>
        <v>6007.89945830548</v>
      </c>
    </row>
    <row r="34" s="1" customFormat="1" spans="1:47">
      <c r="A34" s="6"/>
      <c r="B34" s="6"/>
      <c r="C34" s="9">
        <v>5</v>
      </c>
      <c r="D34" s="12">
        <v>17.9467907332258</v>
      </c>
      <c r="E34" s="13">
        <f t="shared" si="18"/>
        <v>11.2189685571333</v>
      </c>
      <c r="F34" s="9" t="s">
        <v>109</v>
      </c>
      <c r="G34" s="6">
        <v>6</v>
      </c>
      <c r="H34" s="11">
        <f t="shared" si="0"/>
        <v>17.9467907332258</v>
      </c>
      <c r="I34" s="11">
        <f t="shared" si="1"/>
        <v>291.096790733226</v>
      </c>
      <c r="J34" s="11">
        <f t="shared" si="2"/>
        <v>0.156908407472606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2.09475214078594</v>
      </c>
      <c r="P34" s="11">
        <f t="shared" si="5"/>
        <v>0.328684222460554</v>
      </c>
      <c r="Q34" s="17">
        <f t="shared" si="6"/>
        <v>0.042728948919872</v>
      </c>
      <c r="R34" s="11">
        <f t="shared" si="7"/>
        <v>0.129143083333333</v>
      </c>
      <c r="S34" s="18">
        <f t="shared" si="8"/>
        <v>0.330865175408456</v>
      </c>
      <c r="T34" s="3">
        <v>0.01</v>
      </c>
      <c r="U34" s="19">
        <f t="shared" si="9"/>
        <v>0.00330865175408456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0.0327586517540846</v>
      </c>
      <c r="AR34" s="27">
        <f t="shared" si="15"/>
        <v>99.3408333333333</v>
      </c>
      <c r="AS34" s="1">
        <f t="shared" si="16"/>
        <v>0.13</v>
      </c>
      <c r="AT34" s="2">
        <f t="shared" si="20"/>
        <v>2.29166666666667</v>
      </c>
      <c r="AU34" s="1">
        <f t="shared" si="17"/>
        <v>6495.66203585477</v>
      </c>
    </row>
    <row r="35" s="1" customFormat="1" spans="1:47">
      <c r="A35" s="6"/>
      <c r="B35" s="6"/>
      <c r="C35" s="9">
        <v>6</v>
      </c>
      <c r="D35" s="12">
        <v>22.282941144</v>
      </c>
      <c r="E35" s="13">
        <f t="shared" si="18"/>
        <v>17.9467907332258</v>
      </c>
      <c r="F35" s="9" t="s">
        <v>107</v>
      </c>
      <c r="G35" s="6">
        <v>7</v>
      </c>
      <c r="H35" s="11">
        <f t="shared" si="0"/>
        <v>22.282941144</v>
      </c>
      <c r="I35" s="11">
        <f t="shared" si="1"/>
        <v>295.432941144</v>
      </c>
      <c r="J35" s="11">
        <f t="shared" si="2"/>
        <v>0.256363660634382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2.75947625165871</v>
      </c>
      <c r="P35" s="11">
        <f t="shared" si="5"/>
        <v>0.707429433308871</v>
      </c>
      <c r="Q35" s="17">
        <f t="shared" si="6"/>
        <v>0.0919658263301532</v>
      </c>
      <c r="R35" s="11">
        <f t="shared" si="7"/>
        <v>0.129143083333333</v>
      </c>
      <c r="S35" s="18">
        <f t="shared" si="8"/>
        <v>0.712123514139576</v>
      </c>
      <c r="T35" s="3">
        <v>0.01</v>
      </c>
      <c r="U35" s="19">
        <f t="shared" si="9"/>
        <v>0.00712123514139576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0.0365712351413958</v>
      </c>
      <c r="AR35" s="27">
        <f t="shared" si="15"/>
        <v>99.3408333333333</v>
      </c>
      <c r="AS35" s="1">
        <f t="shared" si="16"/>
        <v>0.13</v>
      </c>
      <c r="AT35" s="2">
        <f t="shared" si="20"/>
        <v>2.29166666666667</v>
      </c>
      <c r="AU35" s="1">
        <f t="shared" si="17"/>
        <v>7251.65325775846</v>
      </c>
    </row>
    <row r="36" s="1" customFormat="1" spans="1:47">
      <c r="A36" s="6"/>
      <c r="B36" s="6"/>
      <c r="C36" s="9">
        <v>7</v>
      </c>
      <c r="D36" s="12">
        <v>25.9084856767742</v>
      </c>
      <c r="E36" s="13">
        <f t="shared" si="18"/>
        <v>22.282941144</v>
      </c>
      <c r="F36" s="9" t="s">
        <v>107</v>
      </c>
      <c r="G36" s="6">
        <v>8</v>
      </c>
      <c r="H36" s="11">
        <f t="shared" si="0"/>
        <v>25.9084856767742</v>
      </c>
      <c r="I36" s="11">
        <f t="shared" si="1"/>
        <v>299.058485676774</v>
      </c>
      <c r="J36" s="11">
        <f t="shared" si="2"/>
        <v>0.382278570635546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3.04545515168318</v>
      </c>
      <c r="P36" s="11">
        <f t="shared" si="5"/>
        <v>1.16421224232011</v>
      </c>
      <c r="Q36" s="17">
        <f t="shared" si="6"/>
        <v>0.151347591501614</v>
      </c>
      <c r="R36" s="11">
        <f t="shared" si="7"/>
        <v>0.129143083333333</v>
      </c>
      <c r="S36" s="18">
        <f t="shared" si="8"/>
        <v>1.17193726210616</v>
      </c>
      <c r="T36" s="3">
        <v>0.01</v>
      </c>
      <c r="U36" s="19">
        <f t="shared" si="9"/>
        <v>0.0117193726210616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0.0411693726210616</v>
      </c>
      <c r="AR36" s="27">
        <f t="shared" si="15"/>
        <v>99.3408333333333</v>
      </c>
      <c r="AS36" s="1">
        <f t="shared" si="16"/>
        <v>0.13</v>
      </c>
      <c r="AT36" s="2">
        <f t="shared" si="20"/>
        <v>2.29166666666667</v>
      </c>
      <c r="AU36" s="1">
        <f t="shared" si="17"/>
        <v>8163.41077716193</v>
      </c>
    </row>
    <row r="37" s="1" customFormat="1" spans="1:47">
      <c r="A37" s="6"/>
      <c r="B37" s="6"/>
      <c r="C37" s="9">
        <v>8</v>
      </c>
      <c r="D37" s="12">
        <v>24.3445501070968</v>
      </c>
      <c r="E37" s="13">
        <f t="shared" si="18"/>
        <v>25.9084856767742</v>
      </c>
      <c r="F37" s="9" t="s">
        <v>107</v>
      </c>
      <c r="G37" s="6">
        <v>9</v>
      </c>
      <c r="H37" s="11">
        <f t="shared" si="0"/>
        <v>24.3445501070968</v>
      </c>
      <c r="I37" s="11">
        <f t="shared" si="1"/>
        <v>297.494550107097</v>
      </c>
      <c r="J37" s="11">
        <f t="shared" si="2"/>
        <v>0.322141435206151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2.8746512426964</v>
      </c>
      <c r="P37" s="11">
        <f t="shared" si="5"/>
        <v>0.926044277039364</v>
      </c>
      <c r="Q37" s="17">
        <f t="shared" si="6"/>
        <v>0.120385756015117</v>
      </c>
      <c r="R37" s="11">
        <f t="shared" si="7"/>
        <v>0.129143083333333</v>
      </c>
      <c r="S37" s="18">
        <f t="shared" si="8"/>
        <v>0.932188955907053</v>
      </c>
      <c r="T37" s="3">
        <v>0.01</v>
      </c>
      <c r="U37" s="19">
        <f t="shared" si="9"/>
        <v>0.00932188955907053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0.0387718895590705</v>
      </c>
      <c r="AR37" s="27">
        <f t="shared" si="15"/>
        <v>99.3408333333333</v>
      </c>
      <c r="AS37" s="1">
        <f t="shared" si="16"/>
        <v>0.13</v>
      </c>
      <c r="AT37" s="2">
        <f t="shared" si="20"/>
        <v>2.29166666666667</v>
      </c>
      <c r="AU37" s="1">
        <f t="shared" si="17"/>
        <v>7688.01759479635</v>
      </c>
    </row>
    <row r="38" s="1" customFormat="1" spans="1:47">
      <c r="A38" s="6"/>
      <c r="B38" s="6"/>
      <c r="C38" s="9">
        <v>9</v>
      </c>
      <c r="D38" s="12">
        <v>17.3210507663333</v>
      </c>
      <c r="E38" s="13">
        <f t="shared" si="18"/>
        <v>24.3445501070968</v>
      </c>
      <c r="F38" s="9" t="s">
        <v>107</v>
      </c>
      <c r="G38" s="6">
        <v>10</v>
      </c>
      <c r="H38" s="11">
        <f t="shared" si="0"/>
        <v>17.3210507663333</v>
      </c>
      <c r="I38" s="11">
        <f t="shared" si="1"/>
        <v>290.471050766333</v>
      </c>
      <c r="J38" s="11">
        <f t="shared" si="2"/>
        <v>0.145999963236406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2.94201529899037</v>
      </c>
      <c r="P38" s="11">
        <f t="shared" si="5"/>
        <v>0.42953412549354</v>
      </c>
      <c r="Q38" s="17">
        <f t="shared" si="6"/>
        <v>0.0558394363141602</v>
      </c>
      <c r="R38" s="11">
        <f t="shared" si="7"/>
        <v>0.129143083333333</v>
      </c>
      <c r="S38" s="18">
        <f t="shared" si="8"/>
        <v>0.432384258396807</v>
      </c>
      <c r="T38" s="3">
        <v>0.01</v>
      </c>
      <c r="U38" s="19">
        <f t="shared" si="9"/>
        <v>0.00432384258396807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0.0262238425839681</v>
      </c>
      <c r="AR38" s="27">
        <f t="shared" si="15"/>
        <v>99.3408333333333</v>
      </c>
      <c r="AS38" s="1">
        <f t="shared" si="16"/>
        <v>0.13</v>
      </c>
      <c r="AT38" s="2">
        <f t="shared" si="20"/>
        <v>2.29166666666667</v>
      </c>
      <c r="AU38" s="1">
        <f t="shared" si="17"/>
        <v>5199.88490325075</v>
      </c>
    </row>
    <row r="39" s="1" customFormat="1" spans="1:47">
      <c r="A39" s="6"/>
      <c r="B39" s="6"/>
      <c r="C39" s="9">
        <v>10</v>
      </c>
      <c r="D39" s="12">
        <v>9.41512486454839</v>
      </c>
      <c r="E39" s="13">
        <f t="shared" si="18"/>
        <v>17.3210507663333</v>
      </c>
      <c r="F39" s="9" t="s">
        <v>107</v>
      </c>
      <c r="G39" s="6">
        <v>11</v>
      </c>
      <c r="H39" s="11">
        <f t="shared" si="0"/>
        <v>9.41512486454839</v>
      </c>
      <c r="I39" s="11">
        <f t="shared" si="1"/>
        <v>282.565124864548</v>
      </c>
      <c r="J39" s="11">
        <f t="shared" si="2"/>
        <v>0.0571527077984578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2.38685711482199</v>
      </c>
      <c r="O39" s="11">
        <f t="shared" si="19"/>
        <v>1.11903239200817</v>
      </c>
      <c r="P39" s="11">
        <f t="shared" si="5"/>
        <v>0.0639557313174525</v>
      </c>
      <c r="Q39" s="17">
        <f t="shared" si="6"/>
        <v>0.00831424507126883</v>
      </c>
      <c r="R39" s="11">
        <f t="shared" si="7"/>
        <v>0.129143083333333</v>
      </c>
      <c r="S39" s="18">
        <f t="shared" si="8"/>
        <v>0.0643801034996881</v>
      </c>
      <c r="T39" s="3">
        <v>0.01</v>
      </c>
      <c r="U39" s="19">
        <f t="shared" si="9"/>
        <v>0.000643801034996881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0.0225438010349969</v>
      </c>
      <c r="AR39" s="27">
        <f t="shared" si="15"/>
        <v>99.3408333333333</v>
      </c>
      <c r="AS39" s="1">
        <f t="shared" si="16"/>
        <v>0.13</v>
      </c>
      <c r="AT39" s="2">
        <f t="shared" si="20"/>
        <v>2.29166666666667</v>
      </c>
      <c r="AU39" s="1">
        <f t="shared" si="17"/>
        <v>4470.17519604219</v>
      </c>
    </row>
    <row r="40" s="1" customFormat="1" spans="1:48">
      <c r="A40" s="6"/>
      <c r="B40" s="6"/>
      <c r="C40" s="9">
        <v>11</v>
      </c>
      <c r="D40" s="12">
        <v>1.4993240669</v>
      </c>
      <c r="E40" s="13">
        <f t="shared" si="18"/>
        <v>9.41512486454839</v>
      </c>
      <c r="F40" s="9" t="s">
        <v>109</v>
      </c>
      <c r="G40" s="6">
        <v>12</v>
      </c>
      <c r="H40" s="11">
        <f t="shared" si="0"/>
        <v>1.4993240669</v>
      </c>
      <c r="I40" s="11">
        <f t="shared" si="1"/>
        <v>274.6493240669</v>
      </c>
      <c r="J40" s="11">
        <f t="shared" si="2"/>
        <v>0.021169887820152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2.04848499402406</v>
      </c>
      <c r="P40" s="11">
        <f t="shared" si="5"/>
        <v>0.0433661975247539</v>
      </c>
      <c r="Q40" s="17">
        <f t="shared" si="6"/>
        <v>0.00563760567821801</v>
      </c>
      <c r="R40" s="11">
        <f t="shared" si="7"/>
        <v>0.129143083333333</v>
      </c>
      <c r="S40" s="18">
        <f t="shared" si="8"/>
        <v>0.0436539498105889</v>
      </c>
      <c r="T40" s="3">
        <v>0.01</v>
      </c>
      <c r="U40" s="19">
        <f t="shared" si="9"/>
        <v>0.000436539498105889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0.0223365394981059</v>
      </c>
      <c r="AR40" s="27">
        <f t="shared" si="15"/>
        <v>99.3408333333333</v>
      </c>
      <c r="AS40" s="1">
        <f t="shared" si="16"/>
        <v>0.13</v>
      </c>
      <c r="AT40" s="2">
        <f t="shared" si="20"/>
        <v>2.29166666666667</v>
      </c>
      <c r="AU40" s="1">
        <f t="shared" si="17"/>
        <v>4429.07762869472</v>
      </c>
      <c r="AV40" s="1">
        <f>SUM(AU29:AU40)</f>
        <v>67332.4155330672</v>
      </c>
    </row>
    <row r="41" s="1" customFormat="1" spans="1:46">
      <c r="A41" s="6"/>
      <c r="B41" s="6"/>
      <c r="C41" s="9">
        <v>12</v>
      </c>
      <c r="D41" s="12">
        <v>-7.55447676306451</v>
      </c>
      <c r="E41" s="13">
        <f t="shared" si="18"/>
        <v>1.4993240669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-7.6</v>
      </c>
      <c r="E44" s="9"/>
      <c r="F44" s="9"/>
      <c r="G44" s="6">
        <v>1</v>
      </c>
      <c r="H44" s="11">
        <f t="shared" ref="H44:H55" si="21">E45</f>
        <v>-7.6</v>
      </c>
      <c r="I44" s="11">
        <f t="shared" ref="I44:I55" si="22">H44+273.15</f>
        <v>265.55</v>
      </c>
      <c r="J44" s="11">
        <f t="shared" ref="J44:J55" si="23">EXP(($C$18*(I44-$C$16))/($C$19*I44*$C$16))</f>
        <v>0.00628265716882797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0.00402833506569968</v>
      </c>
      <c r="Q44" s="17">
        <f t="shared" ref="Q44:Q55" si="27">P44*$B$46</f>
        <v>0.000725100311825943</v>
      </c>
      <c r="R44" s="11">
        <f t="shared" ref="R44:R55" si="28">L44*$B$46</f>
        <v>0.115413</v>
      </c>
      <c r="S44" s="18">
        <f t="shared" ref="S44:S55" si="29">Q44/R44</f>
        <v>0.00628265716882797</v>
      </c>
      <c r="T44" s="3">
        <v>0.01</v>
      </c>
      <c r="U44" s="19">
        <f t="shared" ref="U44:U55" si="30">S44*T44</f>
        <v>6.28265716882797e-5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0.0191628265716883</v>
      </c>
      <c r="AR44" s="27">
        <f t="shared" ref="AR44:AR55" si="36">$B$44/12</f>
        <v>64.1183333333333</v>
      </c>
      <c r="AS44" s="1">
        <f t="shared" ref="AS44:AS55" si="37">$B$46</f>
        <v>0.18</v>
      </c>
      <c r="AT44" s="2">
        <f>$E$3/12</f>
        <v>29.4833333333333</v>
      </c>
      <c r="AU44" s="1">
        <f t="shared" ref="AU44:AU55" si="38">AT44*10000*AS44*0.67*AR44*AQ44</f>
        <v>43688.3541872475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-11.071374514</v>
      </c>
      <c r="E45" s="13">
        <f t="shared" ref="E45:E56" si="39">D44</f>
        <v>-7.6</v>
      </c>
      <c r="F45" s="9" t="s">
        <v>107</v>
      </c>
      <c r="G45" s="6">
        <v>2</v>
      </c>
      <c r="H45" s="11">
        <f t="shared" si="21"/>
        <v>-11.071374514</v>
      </c>
      <c r="I45" s="11">
        <f t="shared" si="22"/>
        <v>262.078625486</v>
      </c>
      <c r="J45" s="11">
        <f t="shared" si="23"/>
        <v>0.00386563200413253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1.27833833160097</v>
      </c>
      <c r="P45" s="11">
        <f t="shared" si="26"/>
        <v>0.00494158556674607</v>
      </c>
      <c r="Q45" s="17">
        <f t="shared" si="27"/>
        <v>0.000889485402014293</v>
      </c>
      <c r="R45" s="11">
        <f t="shared" si="28"/>
        <v>0.115413</v>
      </c>
      <c r="S45" s="18">
        <f t="shared" si="29"/>
        <v>0.00770697756764223</v>
      </c>
      <c r="T45" s="3">
        <v>0.01</v>
      </c>
      <c r="U45" s="19">
        <f t="shared" si="30"/>
        <v>7.70697756764223e-5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0.0191770697756764</v>
      </c>
      <c r="AR45" s="27">
        <f t="shared" si="36"/>
        <v>64.1183333333333</v>
      </c>
      <c r="AS45" s="1">
        <f t="shared" si="37"/>
        <v>0.18</v>
      </c>
      <c r="AT45" s="2">
        <f t="shared" ref="AT45:AT55" si="41">$E$3/12</f>
        <v>29.4833333333333</v>
      </c>
      <c r="AU45" s="1">
        <f t="shared" si="38"/>
        <v>43720.8265439882</v>
      </c>
    </row>
    <row r="46" s="1" customFormat="1" spans="1:47">
      <c r="A46" s="6" t="s">
        <v>70</v>
      </c>
      <c r="B46" s="6">
        <v>0.18</v>
      </c>
      <c r="C46" s="9">
        <v>2</v>
      </c>
      <c r="D46" s="12">
        <v>-8.03680824510714</v>
      </c>
      <c r="E46" s="13">
        <f t="shared" si="39"/>
        <v>-11.071374514</v>
      </c>
      <c r="F46" s="9" t="s">
        <v>107</v>
      </c>
      <c r="G46" s="6">
        <v>3</v>
      </c>
      <c r="H46" s="11">
        <f t="shared" si="21"/>
        <v>-8.03680824510714</v>
      </c>
      <c r="I46" s="11">
        <f t="shared" si="22"/>
        <v>265.113191754893</v>
      </c>
      <c r="J46" s="11">
        <f t="shared" si="23"/>
        <v>0.00591434176789382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1.91458007936755</v>
      </c>
      <c r="P46" s="11">
        <f t="shared" si="26"/>
        <v>0.011323480931381</v>
      </c>
      <c r="Q46" s="17">
        <f t="shared" si="27"/>
        <v>0.00203822656764858</v>
      </c>
      <c r="R46" s="11">
        <f t="shared" si="28"/>
        <v>0.115413</v>
      </c>
      <c r="S46" s="18">
        <f t="shared" si="29"/>
        <v>0.017660285822642</v>
      </c>
      <c r="T46" s="3">
        <v>0.01</v>
      </c>
      <c r="U46" s="19">
        <f t="shared" si="30"/>
        <v>0.00017660285822642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0.0192766028582264</v>
      </c>
      <c r="AR46" s="27">
        <f t="shared" si="36"/>
        <v>64.1183333333333</v>
      </c>
      <c r="AS46" s="1">
        <f t="shared" si="37"/>
        <v>0.18</v>
      </c>
      <c r="AT46" s="2">
        <f t="shared" si="41"/>
        <v>29.4833333333333</v>
      </c>
      <c r="AU46" s="1">
        <f t="shared" si="38"/>
        <v>43947.746959279</v>
      </c>
    </row>
    <row r="47" s="1" customFormat="1" spans="1:47">
      <c r="A47" s="6"/>
      <c r="B47" s="6"/>
      <c r="C47" s="9">
        <v>3</v>
      </c>
      <c r="D47" s="12">
        <v>2.67719534816129</v>
      </c>
      <c r="E47" s="13">
        <f t="shared" si="39"/>
        <v>-8.03680824510714</v>
      </c>
      <c r="F47" s="9" t="s">
        <v>107</v>
      </c>
      <c r="G47" s="6">
        <v>4</v>
      </c>
      <c r="H47" s="11">
        <f t="shared" si="21"/>
        <v>2.67719534816129</v>
      </c>
      <c r="I47" s="11">
        <f t="shared" si="22"/>
        <v>275.827195348161</v>
      </c>
      <c r="J47" s="11">
        <f t="shared" si="23"/>
        <v>0.0246301194453636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2.54443993176951</v>
      </c>
      <c r="P47" s="11">
        <f t="shared" si="26"/>
        <v>0.0626698594410357</v>
      </c>
      <c r="Q47" s="17">
        <f t="shared" si="27"/>
        <v>0.0112805746993864</v>
      </c>
      <c r="R47" s="11">
        <f t="shared" si="28"/>
        <v>0.115413</v>
      </c>
      <c r="S47" s="18">
        <f t="shared" si="29"/>
        <v>0.0977409364576471</v>
      </c>
      <c r="T47" s="3">
        <v>0.01</v>
      </c>
      <c r="U47" s="19">
        <f t="shared" si="30"/>
        <v>0.000977409364576471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0.0200774093645765</v>
      </c>
      <c r="AR47" s="27">
        <f t="shared" si="36"/>
        <v>64.1183333333333</v>
      </c>
      <c r="AS47" s="1">
        <f t="shared" si="37"/>
        <v>0.18</v>
      </c>
      <c r="AT47" s="2">
        <f t="shared" si="41"/>
        <v>29.4833333333333</v>
      </c>
      <c r="AU47" s="1">
        <f t="shared" si="38"/>
        <v>45773.4650053089</v>
      </c>
    </row>
    <row r="48" s="1" customFormat="1" spans="1:47">
      <c r="A48" s="6"/>
      <c r="B48" s="6"/>
      <c r="C48" s="9">
        <v>4</v>
      </c>
      <c r="D48" s="12">
        <v>11.2189685571333</v>
      </c>
      <c r="E48" s="13">
        <f t="shared" si="39"/>
        <v>2.67719534816129</v>
      </c>
      <c r="F48" s="9" t="s">
        <v>107</v>
      </c>
      <c r="G48" s="6">
        <v>5</v>
      </c>
      <c r="H48" s="11">
        <f t="shared" si="21"/>
        <v>11.2189685571333</v>
      </c>
      <c r="I48" s="11">
        <f t="shared" si="22"/>
        <v>284.368968557133</v>
      </c>
      <c r="J48" s="11">
        <f t="shared" si="23"/>
        <v>0.071115728075456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2.35768156871205</v>
      </c>
      <c r="O48" s="11">
        <f t="shared" si="40"/>
        <v>0.765271836949756</v>
      </c>
      <c r="P48" s="11">
        <f t="shared" si="26"/>
        <v>0.0544228638603236</v>
      </c>
      <c r="Q48" s="17">
        <f t="shared" si="27"/>
        <v>0.00979611549485824</v>
      </c>
      <c r="R48" s="11">
        <f t="shared" si="28"/>
        <v>0.115413</v>
      </c>
      <c r="S48" s="18">
        <f t="shared" si="29"/>
        <v>0.0848787874403944</v>
      </c>
      <c r="T48" s="3">
        <v>0.01</v>
      </c>
      <c r="U48" s="19">
        <f t="shared" si="30"/>
        <v>0.000848787874403944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0.0288987878744039</v>
      </c>
      <c r="AR48" s="27">
        <f t="shared" si="36"/>
        <v>64.1183333333333</v>
      </c>
      <c r="AS48" s="1">
        <f t="shared" si="37"/>
        <v>0.18</v>
      </c>
      <c r="AT48" s="2">
        <f t="shared" si="41"/>
        <v>29.4833333333333</v>
      </c>
      <c r="AU48" s="1">
        <f t="shared" si="38"/>
        <v>65884.8774483201</v>
      </c>
    </row>
    <row r="49" s="1" customFormat="1" spans="1:47">
      <c r="A49" s="6"/>
      <c r="B49" s="6"/>
      <c r="C49" s="9">
        <v>5</v>
      </c>
      <c r="D49" s="12">
        <v>17.9467907332258</v>
      </c>
      <c r="E49" s="13">
        <f t="shared" si="39"/>
        <v>11.2189685571333</v>
      </c>
      <c r="F49" s="9" t="s">
        <v>109</v>
      </c>
      <c r="G49" s="6">
        <v>6</v>
      </c>
      <c r="H49" s="11">
        <f t="shared" si="21"/>
        <v>17.9467907332258</v>
      </c>
      <c r="I49" s="11">
        <f t="shared" si="22"/>
        <v>291.096790733226</v>
      </c>
      <c r="J49" s="11">
        <f t="shared" si="23"/>
        <v>0.156908407472606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1.35203230642277</v>
      </c>
      <c r="P49" s="11">
        <f t="shared" si="26"/>
        <v>0.212145236052311</v>
      </c>
      <c r="Q49" s="17">
        <f t="shared" si="27"/>
        <v>0.038186142489416</v>
      </c>
      <c r="R49" s="11">
        <f t="shared" si="28"/>
        <v>0.115413</v>
      </c>
      <c r="S49" s="18">
        <f t="shared" si="29"/>
        <v>0.330865175408455</v>
      </c>
      <c r="T49" s="3">
        <v>0.01</v>
      </c>
      <c r="U49" s="19">
        <f t="shared" si="30"/>
        <v>0.00330865175408455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0.0313586517540845</v>
      </c>
      <c r="AR49" s="27">
        <f t="shared" si="36"/>
        <v>64.1183333333333</v>
      </c>
      <c r="AS49" s="1">
        <f t="shared" si="37"/>
        <v>0.18</v>
      </c>
      <c r="AT49" s="2">
        <f t="shared" si="41"/>
        <v>29.4833333333333</v>
      </c>
      <c r="AU49" s="1">
        <f t="shared" si="38"/>
        <v>71492.9960641134</v>
      </c>
    </row>
    <row r="50" s="1" customFormat="1" spans="1:47">
      <c r="A50" s="6"/>
      <c r="B50" s="6"/>
      <c r="C50" s="9">
        <v>6</v>
      </c>
      <c r="D50" s="12">
        <v>22.282941144</v>
      </c>
      <c r="E50" s="13">
        <f t="shared" si="39"/>
        <v>17.9467907332258</v>
      </c>
      <c r="F50" s="9" t="s">
        <v>107</v>
      </c>
      <c r="G50" s="6">
        <v>7</v>
      </c>
      <c r="H50" s="11">
        <f t="shared" si="21"/>
        <v>22.282941144</v>
      </c>
      <c r="I50" s="11">
        <f t="shared" si="22"/>
        <v>295.432941144</v>
      </c>
      <c r="J50" s="11">
        <f t="shared" si="23"/>
        <v>0.256363660634382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1.78107040370379</v>
      </c>
      <c r="P50" s="11">
        <f t="shared" si="26"/>
        <v>0.456601728541059</v>
      </c>
      <c r="Q50" s="17">
        <f t="shared" si="27"/>
        <v>0.0821883111373907</v>
      </c>
      <c r="R50" s="11">
        <f t="shared" si="28"/>
        <v>0.115413</v>
      </c>
      <c r="S50" s="18">
        <f t="shared" si="29"/>
        <v>0.712123514139574</v>
      </c>
      <c r="T50" s="3">
        <v>0.01</v>
      </c>
      <c r="U50" s="19">
        <f t="shared" si="30"/>
        <v>0.00712123514139574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0.0351712351413957</v>
      </c>
      <c r="AR50" s="27">
        <f t="shared" si="36"/>
        <v>64.1183333333333</v>
      </c>
      <c r="AS50" s="1">
        <f t="shared" si="37"/>
        <v>0.18</v>
      </c>
      <c r="AT50" s="2">
        <f t="shared" si="41"/>
        <v>29.4833333333333</v>
      </c>
      <c r="AU50" s="1">
        <f t="shared" si="38"/>
        <v>80185.1111218865</v>
      </c>
    </row>
    <row r="51" s="1" customFormat="1" spans="1:47">
      <c r="A51" s="6"/>
      <c r="B51" s="6"/>
      <c r="C51" s="9">
        <v>7</v>
      </c>
      <c r="D51" s="12">
        <v>25.9084856767742</v>
      </c>
      <c r="E51" s="13">
        <f t="shared" si="39"/>
        <v>22.282941144</v>
      </c>
      <c r="F51" s="9" t="s">
        <v>107</v>
      </c>
      <c r="G51" s="6">
        <v>8</v>
      </c>
      <c r="H51" s="11">
        <f t="shared" si="21"/>
        <v>25.9084856767742</v>
      </c>
      <c r="I51" s="11">
        <f t="shared" si="22"/>
        <v>299.058485676774</v>
      </c>
      <c r="J51" s="11">
        <f t="shared" si="23"/>
        <v>0.382278570635546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1.96565200849606</v>
      </c>
      <c r="P51" s="11">
        <f t="shared" si="26"/>
        <v>0.751426640174765</v>
      </c>
      <c r="Q51" s="17">
        <f t="shared" si="27"/>
        <v>0.135256795231458</v>
      </c>
      <c r="R51" s="11">
        <f t="shared" si="28"/>
        <v>0.115413</v>
      </c>
      <c r="S51" s="18">
        <f t="shared" si="29"/>
        <v>1.17193726210616</v>
      </c>
      <c r="T51" s="3">
        <v>0.01</v>
      </c>
      <c r="U51" s="19">
        <f t="shared" si="30"/>
        <v>0.0117193726210616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0.0397693726210616</v>
      </c>
      <c r="AR51" s="27">
        <f t="shared" si="36"/>
        <v>64.1183333333333</v>
      </c>
      <c r="AS51" s="1">
        <f t="shared" si="37"/>
        <v>0.18</v>
      </c>
      <c r="AT51" s="2">
        <f t="shared" si="41"/>
        <v>29.4833333333333</v>
      </c>
      <c r="AU51" s="1">
        <f t="shared" si="38"/>
        <v>90668.171022355</v>
      </c>
    </row>
    <row r="52" s="1" customFormat="1" spans="1:47">
      <c r="A52" s="6"/>
      <c r="B52" s="6"/>
      <c r="C52" s="9">
        <v>8</v>
      </c>
      <c r="D52" s="12">
        <v>24.3445501070968</v>
      </c>
      <c r="E52" s="13">
        <f t="shared" si="39"/>
        <v>25.9084856767742</v>
      </c>
      <c r="F52" s="9" t="s">
        <v>107</v>
      </c>
      <c r="G52" s="6">
        <v>9</v>
      </c>
      <c r="H52" s="11">
        <f t="shared" si="21"/>
        <v>24.3445501070968</v>
      </c>
      <c r="I52" s="11">
        <f t="shared" si="22"/>
        <v>297.494550107097</v>
      </c>
      <c r="J52" s="11">
        <f t="shared" si="23"/>
        <v>0.322141435206151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1.85540870165463</v>
      </c>
      <c r="P52" s="11">
        <f t="shared" si="26"/>
        <v>0.597704022045003</v>
      </c>
      <c r="Q52" s="17">
        <f t="shared" si="27"/>
        <v>0.1075867239681</v>
      </c>
      <c r="R52" s="11">
        <f t="shared" si="28"/>
        <v>0.115413</v>
      </c>
      <c r="S52" s="18">
        <f t="shared" si="29"/>
        <v>0.932188955907051</v>
      </c>
      <c r="T52" s="3">
        <v>0.01</v>
      </c>
      <c r="U52" s="19">
        <f t="shared" si="30"/>
        <v>0.00932188955907051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0.0373718895590705</v>
      </c>
      <c r="AR52" s="27">
        <f t="shared" si="36"/>
        <v>64.1183333333333</v>
      </c>
      <c r="AS52" s="1">
        <f t="shared" si="37"/>
        <v>0.18</v>
      </c>
      <c r="AT52" s="2">
        <f t="shared" si="41"/>
        <v>29.4833333333333</v>
      </c>
      <c r="AU52" s="1">
        <f t="shared" si="38"/>
        <v>85202.2712617769</v>
      </c>
    </row>
    <row r="53" s="1" customFormat="1" spans="1:47">
      <c r="A53" s="6"/>
      <c r="B53" s="6"/>
      <c r="C53" s="9">
        <v>9</v>
      </c>
      <c r="D53" s="12">
        <v>17.3210507663333</v>
      </c>
      <c r="E53" s="13">
        <f t="shared" si="39"/>
        <v>24.3445501070968</v>
      </c>
      <c r="F53" s="9" t="s">
        <v>107</v>
      </c>
      <c r="G53" s="6">
        <v>10</v>
      </c>
      <c r="H53" s="11">
        <f t="shared" si="21"/>
        <v>17.3210507663333</v>
      </c>
      <c r="I53" s="11">
        <f t="shared" si="22"/>
        <v>290.471050766333</v>
      </c>
      <c r="J53" s="11">
        <f t="shared" si="23"/>
        <v>0.145999963236406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1.89888801294296</v>
      </c>
      <c r="P53" s="11">
        <f t="shared" si="26"/>
        <v>0.277237580079725</v>
      </c>
      <c r="Q53" s="17">
        <f t="shared" si="27"/>
        <v>0.0499027644143505</v>
      </c>
      <c r="R53" s="11">
        <f t="shared" si="28"/>
        <v>0.115413</v>
      </c>
      <c r="S53" s="18">
        <f t="shared" si="29"/>
        <v>0.432384258396805</v>
      </c>
      <c r="T53" s="3">
        <v>0.01</v>
      </c>
      <c r="U53" s="19">
        <f t="shared" si="30"/>
        <v>0.00432384258396805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0.0234238425839681</v>
      </c>
      <c r="AR53" s="27">
        <f t="shared" si="36"/>
        <v>64.1183333333333</v>
      </c>
      <c r="AS53" s="1">
        <f t="shared" si="37"/>
        <v>0.18</v>
      </c>
      <c r="AT53" s="2">
        <f t="shared" si="41"/>
        <v>29.4833333333333</v>
      </c>
      <c r="AU53" s="1">
        <f t="shared" si="38"/>
        <v>53402.8279912867</v>
      </c>
    </row>
    <row r="54" s="1" customFormat="1" spans="1:47">
      <c r="A54" s="6"/>
      <c r="B54" s="6"/>
      <c r="C54" s="9">
        <v>10</v>
      </c>
      <c r="D54" s="12">
        <v>9.41512486454839</v>
      </c>
      <c r="E54" s="13">
        <f t="shared" si="39"/>
        <v>17.3210507663333</v>
      </c>
      <c r="F54" s="9" t="s">
        <v>107</v>
      </c>
      <c r="G54" s="6">
        <v>11</v>
      </c>
      <c r="H54" s="11">
        <f t="shared" si="21"/>
        <v>9.41512486454839</v>
      </c>
      <c r="I54" s="11">
        <f t="shared" si="22"/>
        <v>282.565124864548</v>
      </c>
      <c r="J54" s="11">
        <f t="shared" si="23"/>
        <v>0.0571527077984578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1.54056791122007</v>
      </c>
      <c r="O54" s="11">
        <f t="shared" si="40"/>
        <v>0.722265854976495</v>
      </c>
      <c r="P54" s="11">
        <f t="shared" si="26"/>
        <v>0.0412794493622749</v>
      </c>
      <c r="Q54" s="17">
        <f t="shared" si="27"/>
        <v>0.00743030088520949</v>
      </c>
      <c r="R54" s="11">
        <f t="shared" si="28"/>
        <v>0.115413</v>
      </c>
      <c r="S54" s="18">
        <f t="shared" si="29"/>
        <v>0.064380103499688</v>
      </c>
      <c r="T54" s="3">
        <v>0.01</v>
      </c>
      <c r="U54" s="19">
        <f t="shared" si="30"/>
        <v>0.00064380103499688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0.0197438010349969</v>
      </c>
      <c r="AR54" s="27">
        <f t="shared" si="36"/>
        <v>64.1183333333333</v>
      </c>
      <c r="AS54" s="1">
        <f t="shared" si="37"/>
        <v>0.18</v>
      </c>
      <c r="AT54" s="2">
        <f t="shared" si="41"/>
        <v>29.4833333333333</v>
      </c>
      <c r="AU54" s="1">
        <f t="shared" si="38"/>
        <v>45012.8883331794</v>
      </c>
    </row>
    <row r="55" s="1" customFormat="1" spans="1:48">
      <c r="A55" s="6"/>
      <c r="B55" s="6"/>
      <c r="C55" s="9">
        <v>11</v>
      </c>
      <c r="D55" s="12">
        <v>1.4993240669</v>
      </c>
      <c r="E55" s="13">
        <f t="shared" si="39"/>
        <v>9.41512486454839</v>
      </c>
      <c r="F55" s="9" t="s">
        <v>109</v>
      </c>
      <c r="G55" s="6">
        <v>12</v>
      </c>
      <c r="H55" s="11">
        <f t="shared" si="21"/>
        <v>1.4993240669</v>
      </c>
      <c r="I55" s="11">
        <f t="shared" si="22"/>
        <v>274.6493240669</v>
      </c>
      <c r="J55" s="11">
        <f t="shared" si="23"/>
        <v>0.021169887820152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1.32216973894755</v>
      </c>
      <c r="P55" s="11">
        <f t="shared" si="26"/>
        <v>0.0279901850527193</v>
      </c>
      <c r="Q55" s="17">
        <f t="shared" si="27"/>
        <v>0.00503823330948948</v>
      </c>
      <c r="R55" s="11">
        <f t="shared" si="28"/>
        <v>0.115413</v>
      </c>
      <c r="S55" s="18">
        <f t="shared" si="29"/>
        <v>0.0436539498105887</v>
      </c>
      <c r="T55" s="3">
        <v>0.01</v>
      </c>
      <c r="U55" s="19">
        <f t="shared" si="30"/>
        <v>0.000436539498105887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0.0195365394981059</v>
      </c>
      <c r="AR55" s="27">
        <f t="shared" si="36"/>
        <v>64.1183333333333</v>
      </c>
      <c r="AS55" s="1">
        <f t="shared" si="37"/>
        <v>0.18</v>
      </c>
      <c r="AT55" s="2">
        <f t="shared" si="41"/>
        <v>29.4833333333333</v>
      </c>
      <c r="AU55" s="1">
        <f t="shared" si="38"/>
        <v>44540.363291051</v>
      </c>
      <c r="AV55" s="1">
        <f>SUM(AU44:AU55)</f>
        <v>713519.899229793</v>
      </c>
    </row>
    <row r="56" s="1" customFormat="1" spans="1:46">
      <c r="A56" s="6"/>
      <c r="B56" s="6"/>
      <c r="C56" s="9">
        <v>12</v>
      </c>
      <c r="D56" s="12">
        <v>-7.55447676306451</v>
      </c>
      <c r="E56" s="13">
        <f t="shared" si="39"/>
        <v>1.4993240669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-7.6</v>
      </c>
      <c r="E60" s="9"/>
      <c r="F60" s="9"/>
      <c r="G60" s="6">
        <v>1</v>
      </c>
      <c r="H60" s="11">
        <f t="shared" ref="H60:H71" si="42">E61</f>
        <v>-7.6</v>
      </c>
      <c r="I60" s="11">
        <f t="shared" ref="I60:I71" si="43">H60+273.15</f>
        <v>265.55</v>
      </c>
      <c r="J60" s="11">
        <f t="shared" ref="J60:J71" si="44">EXP(($C$18*(I60-$C$16))/($C$19*I60*$C$16))</f>
        <v>0.00628265716882797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0.00866818209583196</v>
      </c>
      <c r="Q60" s="17">
        <f t="shared" ref="Q60:Q71" si="48">P60*$B$62</f>
        <v>0.000866818209583196</v>
      </c>
      <c r="R60" s="11">
        <f t="shared" ref="R60:R71" si="49">L60*$B$62</f>
        <v>0.13797</v>
      </c>
      <c r="S60" s="18">
        <f t="shared" ref="S60:S71" si="50">Q60/R60</f>
        <v>0.00628265716882797</v>
      </c>
      <c r="T60" s="3">
        <v>0.01</v>
      </c>
      <c r="U60" s="19">
        <f t="shared" ref="U60:U71" si="51">S60*T60</f>
        <v>6.28265716882797e-5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0.0123628265716883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0.533333333333333</v>
      </c>
      <c r="AU60" s="1">
        <f t="shared" ref="AU60:AU71" si="59">AT60*10000*AS60*0.67*AR60*AQ60</f>
        <v>609.503174402244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-11.071374514</v>
      </c>
      <c r="E61" s="13">
        <f t="shared" ref="E61:E72" si="60">D60</f>
        <v>-7.6</v>
      </c>
      <c r="F61" s="9" t="s">
        <v>107</v>
      </c>
      <c r="G61" s="6">
        <v>2</v>
      </c>
      <c r="H61" s="11">
        <f t="shared" si="42"/>
        <v>-11.071374514</v>
      </c>
      <c r="I61" s="11">
        <f t="shared" si="43"/>
        <v>262.078625486</v>
      </c>
      <c r="J61" s="11">
        <f t="shared" si="44"/>
        <v>0.00386563200413253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2.75073181790417</v>
      </c>
      <c r="P61" s="11">
        <f t="shared" si="47"/>
        <v>0.010633316950076</v>
      </c>
      <c r="Q61" s="17">
        <f t="shared" si="48"/>
        <v>0.0010633316950076</v>
      </c>
      <c r="R61" s="11">
        <f t="shared" si="49"/>
        <v>0.13797</v>
      </c>
      <c r="S61" s="18">
        <f t="shared" si="50"/>
        <v>0.00770697756764224</v>
      </c>
      <c r="T61" s="3">
        <v>0.01</v>
      </c>
      <c r="U61" s="19">
        <f t="shared" si="51"/>
        <v>7.70697756764224e-5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0.0123770697756764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0.533333333333333</v>
      </c>
      <c r="AU61" s="1">
        <f t="shared" si="59"/>
        <v>610.205382590161</v>
      </c>
    </row>
    <row r="62" s="1" customFormat="1" spans="1:47">
      <c r="A62" s="6" t="s">
        <v>70</v>
      </c>
      <c r="B62" s="6">
        <v>0.1</v>
      </c>
      <c r="C62" s="9">
        <v>2</v>
      </c>
      <c r="D62" s="12">
        <v>-8.03680824510714</v>
      </c>
      <c r="E62" s="13">
        <f t="shared" si="60"/>
        <v>-11.071374514</v>
      </c>
      <c r="F62" s="9" t="s">
        <v>107</v>
      </c>
      <c r="G62" s="6">
        <v>3</v>
      </c>
      <c r="H62" s="11">
        <f t="shared" si="42"/>
        <v>-8.03680824510714</v>
      </c>
      <c r="I62" s="11">
        <f t="shared" si="43"/>
        <v>265.113191754893</v>
      </c>
      <c r="J62" s="11">
        <f t="shared" si="44"/>
        <v>0.00591434176789382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4.11979850095409</v>
      </c>
      <c r="P62" s="11">
        <f t="shared" si="47"/>
        <v>0.0243658963494992</v>
      </c>
      <c r="Q62" s="17">
        <f t="shared" si="48"/>
        <v>0.00243658963494992</v>
      </c>
      <c r="R62" s="11">
        <f t="shared" si="49"/>
        <v>0.13797</v>
      </c>
      <c r="S62" s="18">
        <f t="shared" si="50"/>
        <v>0.017660285822642</v>
      </c>
      <c r="T62" s="3">
        <v>0.01</v>
      </c>
      <c r="U62" s="19">
        <f t="shared" si="51"/>
        <v>0.00017660285822642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0.0124766028582264</v>
      </c>
      <c r="AR62" s="27">
        <f t="shared" si="57"/>
        <v>137.97</v>
      </c>
      <c r="AS62" s="1">
        <f t="shared" si="58"/>
        <v>0.1</v>
      </c>
      <c r="AT62" s="2">
        <f t="shared" si="62"/>
        <v>0.533333333333333</v>
      </c>
      <c r="AU62" s="1">
        <f t="shared" si="59"/>
        <v>615.112490962221</v>
      </c>
    </row>
    <row r="63" s="1" customFormat="1" spans="1:47">
      <c r="A63" s="6"/>
      <c r="B63" s="6"/>
      <c r="C63" s="9">
        <v>3</v>
      </c>
      <c r="D63" s="12">
        <v>2.67719534816129</v>
      </c>
      <c r="E63" s="13">
        <f t="shared" si="60"/>
        <v>-8.03680824510714</v>
      </c>
      <c r="F63" s="9" t="s">
        <v>107</v>
      </c>
      <c r="G63" s="6">
        <v>4</v>
      </c>
      <c r="H63" s="11">
        <f t="shared" si="42"/>
        <v>2.67719534816129</v>
      </c>
      <c r="I63" s="11">
        <f t="shared" si="43"/>
        <v>275.827195348161</v>
      </c>
      <c r="J63" s="11">
        <f t="shared" si="44"/>
        <v>0.0246301194453636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5.47513260460459</v>
      </c>
      <c r="P63" s="11">
        <f t="shared" si="47"/>
        <v>0.134853170030616</v>
      </c>
      <c r="Q63" s="17">
        <f t="shared" si="48"/>
        <v>0.0134853170030616</v>
      </c>
      <c r="R63" s="11">
        <f t="shared" si="49"/>
        <v>0.13797</v>
      </c>
      <c r="S63" s="18">
        <f t="shared" si="50"/>
        <v>0.0977409364576472</v>
      </c>
      <c r="T63" s="3">
        <v>0.01</v>
      </c>
      <c r="U63" s="19">
        <f t="shared" si="51"/>
        <v>0.000977409364576472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0.0132774093645765</v>
      </c>
      <c r="AR63" s="27">
        <f t="shared" si="57"/>
        <v>137.97</v>
      </c>
      <c r="AS63" s="1">
        <f t="shared" si="58"/>
        <v>0.1</v>
      </c>
      <c r="AT63" s="2">
        <f t="shared" si="62"/>
        <v>0.533333333333333</v>
      </c>
      <c r="AU63" s="1">
        <f t="shared" si="59"/>
        <v>654.593276757607</v>
      </c>
    </row>
    <row r="64" s="1" customFormat="1" spans="1:47">
      <c r="A64" s="6"/>
      <c r="B64" s="6"/>
      <c r="C64" s="9">
        <v>4</v>
      </c>
      <c r="D64" s="12">
        <v>11.2189685571333</v>
      </c>
      <c r="E64" s="13">
        <f t="shared" si="60"/>
        <v>2.67719534816129</v>
      </c>
      <c r="F64" s="9" t="s">
        <v>107</v>
      </c>
      <c r="G64" s="6">
        <v>5</v>
      </c>
      <c r="H64" s="11">
        <f t="shared" si="42"/>
        <v>11.2189685571333</v>
      </c>
      <c r="I64" s="11">
        <f t="shared" si="43"/>
        <v>284.368968557133</v>
      </c>
      <c r="J64" s="11">
        <f t="shared" si="44"/>
        <v>0.071115728075456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5.07326546284528</v>
      </c>
      <c r="O64" s="11">
        <f t="shared" si="61"/>
        <v>1.6467139717287</v>
      </c>
      <c r="P64" s="11">
        <f t="shared" si="47"/>
        <v>0.117107263031512</v>
      </c>
      <c r="Q64" s="17">
        <f t="shared" si="48"/>
        <v>0.0117107263031512</v>
      </c>
      <c r="R64" s="11">
        <f t="shared" si="49"/>
        <v>0.13797</v>
      </c>
      <c r="S64" s="18">
        <f t="shared" si="50"/>
        <v>0.0848787874403945</v>
      </c>
      <c r="T64" s="3">
        <v>0.01</v>
      </c>
      <c r="U64" s="19">
        <f t="shared" si="51"/>
        <v>0.000848787874403945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0.0188987878744039</v>
      </c>
      <c r="AR64" s="27">
        <f t="shared" si="57"/>
        <v>137.97</v>
      </c>
      <c r="AS64" s="1">
        <f t="shared" si="58"/>
        <v>0.1</v>
      </c>
      <c r="AT64" s="2">
        <f t="shared" si="62"/>
        <v>0.533333333333333</v>
      </c>
      <c r="AU64" s="1">
        <f t="shared" si="59"/>
        <v>931.734432656594</v>
      </c>
    </row>
    <row r="65" s="1" customFormat="1" spans="1:47">
      <c r="A65" s="6"/>
      <c r="B65" s="6"/>
      <c r="C65" s="9">
        <v>5</v>
      </c>
      <c r="D65" s="12">
        <v>17.9467907332258</v>
      </c>
      <c r="E65" s="13">
        <f t="shared" si="60"/>
        <v>11.2189685571333</v>
      </c>
      <c r="F65" s="9" t="s">
        <v>109</v>
      </c>
      <c r="G65" s="6">
        <v>6</v>
      </c>
      <c r="H65" s="11">
        <f t="shared" si="42"/>
        <v>17.9467907332258</v>
      </c>
      <c r="I65" s="11">
        <f t="shared" si="43"/>
        <v>291.096790733226</v>
      </c>
      <c r="J65" s="11">
        <f t="shared" si="44"/>
        <v>0.156908407472606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2.90930670869719</v>
      </c>
      <c r="P65" s="11">
        <f t="shared" si="47"/>
        <v>0.456494682511045</v>
      </c>
      <c r="Q65" s="17">
        <f t="shared" si="48"/>
        <v>0.0456494682511045</v>
      </c>
      <c r="R65" s="11">
        <f t="shared" si="49"/>
        <v>0.13797</v>
      </c>
      <c r="S65" s="18">
        <f t="shared" si="50"/>
        <v>0.330865175408455</v>
      </c>
      <c r="T65" s="3">
        <v>0.01</v>
      </c>
      <c r="U65" s="19">
        <f t="shared" si="51"/>
        <v>0.00330865175408455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0.0213586517540846</v>
      </c>
      <c r="AR65" s="27">
        <f t="shared" si="57"/>
        <v>137.97</v>
      </c>
      <c r="AS65" s="1">
        <f t="shared" si="58"/>
        <v>0.1</v>
      </c>
      <c r="AT65" s="2">
        <f t="shared" si="62"/>
        <v>0.533333333333333</v>
      </c>
      <c r="AU65" s="1">
        <f t="shared" si="59"/>
        <v>1053.00887055061</v>
      </c>
    </row>
    <row r="66" s="1" customFormat="1" spans="1:47">
      <c r="A66" s="6"/>
      <c r="B66" s="6"/>
      <c r="C66" s="9">
        <v>6</v>
      </c>
      <c r="D66" s="12">
        <v>22.282941144</v>
      </c>
      <c r="E66" s="13">
        <f t="shared" si="60"/>
        <v>17.9467907332258</v>
      </c>
      <c r="F66" s="9" t="s">
        <v>107</v>
      </c>
      <c r="G66" s="6">
        <v>7</v>
      </c>
      <c r="H66" s="11">
        <f t="shared" si="42"/>
        <v>22.282941144</v>
      </c>
      <c r="I66" s="11">
        <f t="shared" si="43"/>
        <v>295.432941144</v>
      </c>
      <c r="J66" s="11">
        <f t="shared" si="44"/>
        <v>0.256363660634382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3.83251202618614</v>
      </c>
      <c r="P66" s="11">
        <f t="shared" si="47"/>
        <v>0.982516812458371</v>
      </c>
      <c r="Q66" s="17">
        <f t="shared" si="48"/>
        <v>0.0982516812458371</v>
      </c>
      <c r="R66" s="11">
        <f t="shared" si="49"/>
        <v>0.13797</v>
      </c>
      <c r="S66" s="18">
        <f t="shared" si="50"/>
        <v>0.712123514139574</v>
      </c>
      <c r="T66" s="3">
        <v>0.01</v>
      </c>
      <c r="U66" s="19">
        <f t="shared" si="51"/>
        <v>0.00712123514139574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0.0251712351413957</v>
      </c>
      <c r="AR66" s="27">
        <f t="shared" si="57"/>
        <v>137.97</v>
      </c>
      <c r="AS66" s="1">
        <f t="shared" si="58"/>
        <v>0.1</v>
      </c>
      <c r="AT66" s="2">
        <f t="shared" si="62"/>
        <v>0.533333333333333</v>
      </c>
      <c r="AU66" s="1">
        <f t="shared" si="59"/>
        <v>1240.97411165179</v>
      </c>
    </row>
    <row r="67" s="1" customFormat="1" spans="1:47">
      <c r="A67" s="6"/>
      <c r="B67" s="6"/>
      <c r="C67" s="9">
        <v>7</v>
      </c>
      <c r="D67" s="12">
        <v>25.9084856767742</v>
      </c>
      <c r="E67" s="13">
        <f t="shared" si="60"/>
        <v>22.282941144</v>
      </c>
      <c r="F67" s="9" t="s">
        <v>107</v>
      </c>
      <c r="G67" s="6">
        <v>8</v>
      </c>
      <c r="H67" s="11">
        <f t="shared" si="42"/>
        <v>25.9084856767742</v>
      </c>
      <c r="I67" s="11">
        <f t="shared" si="43"/>
        <v>299.058485676774</v>
      </c>
      <c r="J67" s="11">
        <f t="shared" si="44"/>
        <v>0.382278570635546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4.22969521372777</v>
      </c>
      <c r="P67" s="11">
        <f t="shared" si="47"/>
        <v>1.61692184052786</v>
      </c>
      <c r="Q67" s="17">
        <f t="shared" si="48"/>
        <v>0.161692184052786</v>
      </c>
      <c r="R67" s="11">
        <f t="shared" si="49"/>
        <v>0.13797</v>
      </c>
      <c r="S67" s="18">
        <f t="shared" si="50"/>
        <v>1.17193726210616</v>
      </c>
      <c r="T67" s="3">
        <v>0.01</v>
      </c>
      <c r="U67" s="19">
        <f t="shared" si="51"/>
        <v>0.0117193726210616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0.0297693726210616</v>
      </c>
      <c r="AR67" s="27">
        <f t="shared" si="57"/>
        <v>137.97</v>
      </c>
      <c r="AS67" s="1">
        <f t="shared" si="58"/>
        <v>0.1</v>
      </c>
      <c r="AT67" s="2">
        <f t="shared" si="62"/>
        <v>0.533333333333333</v>
      </c>
      <c r="AU67" s="1">
        <f t="shared" si="59"/>
        <v>1467.66817501529</v>
      </c>
    </row>
    <row r="68" s="1" customFormat="1" spans="1:47">
      <c r="A68" s="6"/>
      <c r="B68" s="6"/>
      <c r="C68" s="9">
        <v>8</v>
      </c>
      <c r="D68" s="12">
        <v>24.3445501070968</v>
      </c>
      <c r="E68" s="13">
        <f t="shared" si="60"/>
        <v>25.9084856767742</v>
      </c>
      <c r="F68" s="9" t="s">
        <v>107</v>
      </c>
      <c r="G68" s="6">
        <v>9</v>
      </c>
      <c r="H68" s="11">
        <f t="shared" si="42"/>
        <v>24.3445501070968</v>
      </c>
      <c r="I68" s="11">
        <f t="shared" si="43"/>
        <v>297.494550107097</v>
      </c>
      <c r="J68" s="11">
        <f t="shared" si="44"/>
        <v>0.322141435206151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3.99247337319991</v>
      </c>
      <c r="P68" s="11">
        <f t="shared" si="47"/>
        <v>1.28614110246496</v>
      </c>
      <c r="Q68" s="17">
        <f t="shared" si="48"/>
        <v>0.128614110246496</v>
      </c>
      <c r="R68" s="11">
        <f t="shared" si="49"/>
        <v>0.13797</v>
      </c>
      <c r="S68" s="18">
        <f t="shared" si="50"/>
        <v>0.932188955907051</v>
      </c>
      <c r="T68" s="3">
        <v>0.01</v>
      </c>
      <c r="U68" s="19">
        <f t="shared" si="51"/>
        <v>0.00932188955907051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0.0273718895590705</v>
      </c>
      <c r="AR68" s="27">
        <f t="shared" si="57"/>
        <v>137.97</v>
      </c>
      <c r="AS68" s="1">
        <f t="shared" si="58"/>
        <v>0.1</v>
      </c>
      <c r="AT68" s="2">
        <f t="shared" si="62"/>
        <v>0.533333333333333</v>
      </c>
      <c r="AU68" s="1">
        <f t="shared" si="59"/>
        <v>1349.46919128081</v>
      </c>
    </row>
    <row r="69" s="1" customFormat="1" spans="1:47">
      <c r="A69" s="6"/>
      <c r="B69" s="6"/>
      <c r="C69" s="9">
        <v>9</v>
      </c>
      <c r="D69" s="12">
        <v>17.3210507663333</v>
      </c>
      <c r="E69" s="13">
        <f t="shared" si="60"/>
        <v>24.3445501070968</v>
      </c>
      <c r="F69" s="9" t="s">
        <v>107</v>
      </c>
      <c r="G69" s="6">
        <v>10</v>
      </c>
      <c r="H69" s="11">
        <f t="shared" si="42"/>
        <v>17.3210507663333</v>
      </c>
      <c r="I69" s="11">
        <f t="shared" si="43"/>
        <v>290.471050766333</v>
      </c>
      <c r="J69" s="11">
        <f t="shared" si="44"/>
        <v>0.145999963236406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4.08603227073495</v>
      </c>
      <c r="P69" s="11">
        <f t="shared" si="47"/>
        <v>0.596560561310073</v>
      </c>
      <c r="Q69" s="17">
        <f t="shared" si="48"/>
        <v>0.0596560561310073</v>
      </c>
      <c r="R69" s="11">
        <f t="shared" si="49"/>
        <v>0.13797</v>
      </c>
      <c r="S69" s="18">
        <f t="shared" si="50"/>
        <v>0.432384258396806</v>
      </c>
      <c r="T69" s="3">
        <v>0.01</v>
      </c>
      <c r="U69" s="19">
        <f t="shared" si="51"/>
        <v>0.00432384258396806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0.0166238425839681</v>
      </c>
      <c r="AR69" s="27">
        <f t="shared" si="57"/>
        <v>137.97</v>
      </c>
      <c r="AS69" s="1">
        <f t="shared" si="58"/>
        <v>0.1</v>
      </c>
      <c r="AT69" s="2">
        <f t="shared" si="62"/>
        <v>0.533333333333333</v>
      </c>
      <c r="AU69" s="1">
        <f t="shared" si="59"/>
        <v>819.576717908133</v>
      </c>
    </row>
    <row r="70" s="1" customFormat="1" spans="1:47">
      <c r="A70" s="6"/>
      <c r="B70" s="6"/>
      <c r="C70" s="9">
        <v>10</v>
      </c>
      <c r="D70" s="12">
        <v>9.41512486454839</v>
      </c>
      <c r="E70" s="13">
        <f t="shared" si="60"/>
        <v>17.3210507663333</v>
      </c>
      <c r="F70" s="9" t="s">
        <v>107</v>
      </c>
      <c r="G70" s="6">
        <v>11</v>
      </c>
      <c r="H70" s="11">
        <f t="shared" si="42"/>
        <v>9.41512486454839</v>
      </c>
      <c r="I70" s="11">
        <f t="shared" si="43"/>
        <v>282.565124864548</v>
      </c>
      <c r="J70" s="11">
        <f t="shared" si="44"/>
        <v>0.0571527077984578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3.31499812395363</v>
      </c>
      <c r="O70" s="11">
        <f t="shared" si="61"/>
        <v>1.55417358547124</v>
      </c>
      <c r="P70" s="11">
        <f t="shared" si="47"/>
        <v>0.0888252287985195</v>
      </c>
      <c r="Q70" s="17">
        <f t="shared" si="48"/>
        <v>0.00888252287985195</v>
      </c>
      <c r="R70" s="11">
        <f t="shared" si="49"/>
        <v>0.13797</v>
      </c>
      <c r="S70" s="18">
        <f t="shared" si="50"/>
        <v>0.064380103499688</v>
      </c>
      <c r="T70" s="3">
        <v>0.01</v>
      </c>
      <c r="U70" s="19">
        <f t="shared" si="51"/>
        <v>0.00064380103499688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0.0129438010349969</v>
      </c>
      <c r="AR70" s="27">
        <f t="shared" si="57"/>
        <v>137.97</v>
      </c>
      <c r="AS70" s="1">
        <f t="shared" si="58"/>
        <v>0.1</v>
      </c>
      <c r="AT70" s="2">
        <f t="shared" si="62"/>
        <v>0.533333333333333</v>
      </c>
      <c r="AU70" s="1">
        <f t="shared" si="59"/>
        <v>638.145959090671</v>
      </c>
    </row>
    <row r="71" s="1" customFormat="1" spans="1:48">
      <c r="A71" s="6"/>
      <c r="B71" s="6"/>
      <c r="C71" s="9">
        <v>11</v>
      </c>
      <c r="D71" s="12">
        <v>1.4993240669</v>
      </c>
      <c r="E71" s="13">
        <f t="shared" si="60"/>
        <v>9.41512486454839</v>
      </c>
      <c r="F71" s="9" t="s">
        <v>109</v>
      </c>
      <c r="G71" s="6">
        <v>12</v>
      </c>
      <c r="H71" s="11">
        <f t="shared" si="42"/>
        <v>1.4993240669</v>
      </c>
      <c r="I71" s="11">
        <f t="shared" si="43"/>
        <v>274.6493240669</v>
      </c>
      <c r="J71" s="11">
        <f t="shared" si="44"/>
        <v>0.021169887820152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2.84504835667272</v>
      </c>
      <c r="P71" s="11">
        <f t="shared" si="47"/>
        <v>0.0602293545536693</v>
      </c>
      <c r="Q71" s="17">
        <f t="shared" si="48"/>
        <v>0.00602293545536693</v>
      </c>
      <c r="R71" s="11">
        <f t="shared" si="49"/>
        <v>0.13797</v>
      </c>
      <c r="S71" s="18">
        <f t="shared" si="50"/>
        <v>0.0436539498105887</v>
      </c>
      <c r="T71" s="3">
        <v>0.01</v>
      </c>
      <c r="U71" s="19">
        <f t="shared" si="51"/>
        <v>0.000436539498105887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0.0127365394981059</v>
      </c>
      <c r="AR71" s="27">
        <f t="shared" si="57"/>
        <v>137.97</v>
      </c>
      <c r="AS71" s="1">
        <f t="shared" si="58"/>
        <v>0.1</v>
      </c>
      <c r="AT71" s="2">
        <f t="shared" si="62"/>
        <v>0.533333333333333</v>
      </c>
      <c r="AU71" s="1">
        <f t="shared" si="59"/>
        <v>627.927700027178</v>
      </c>
      <c r="AV71" s="1">
        <f>SUM(AU60:AU71)</f>
        <v>10617.9194828933</v>
      </c>
    </row>
    <row r="72" s="1" customFormat="1" spans="1:46">
      <c r="A72" s="6"/>
      <c r="B72" s="6"/>
      <c r="C72" s="9">
        <v>12</v>
      </c>
      <c r="D72" s="12">
        <v>-7.55447676306451</v>
      </c>
      <c r="E72" s="13">
        <f t="shared" si="60"/>
        <v>1.4993240669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-7.6</v>
      </c>
      <c r="E76" s="9"/>
      <c r="F76" s="9"/>
      <c r="G76" s="6">
        <v>1</v>
      </c>
      <c r="H76" s="11">
        <f t="shared" ref="H76:H87" si="63">E77</f>
        <v>-7.6</v>
      </c>
      <c r="I76" s="11">
        <f t="shared" ref="I76:I87" si="64">H76+273.15</f>
        <v>265.55</v>
      </c>
      <c r="J76" s="11">
        <f t="shared" ref="J76:J87" si="65">EXP(($C$18*(I76-$C$16))/($C$19*I76*$C$16))</f>
        <v>0.00628265716882797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0.000491693838901579</v>
      </c>
      <c r="Q76" s="17">
        <f t="shared" ref="Q76:Q87" si="69">P76*$B$78</f>
        <v>9.34218293913e-5</v>
      </c>
      <c r="R76" s="11">
        <f t="shared" ref="R76:R87" si="70">L76*$B$78</f>
        <v>0.0148697958333333</v>
      </c>
      <c r="S76" s="18">
        <f t="shared" ref="S76:S87" si="71">Q76/R76</f>
        <v>0.00628265716882799</v>
      </c>
      <c r="T76" s="3">
        <v>0.01</v>
      </c>
      <c r="U76" s="19">
        <f t="shared" ref="U76:U87" si="72">S76*T76</f>
        <v>6.28265716882799e-5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0.0116628265716883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45.6583333333333</v>
      </c>
      <c r="AU76" s="1">
        <f t="shared" ref="AU76:AU87" si="79">AT76*10000*AS76*0.67*AR76*AQ76</f>
        <v>5305.22344613159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-11.071374514</v>
      </c>
      <c r="E77" s="13">
        <f t="shared" ref="E77:E88" si="80">D76</f>
        <v>-7.6</v>
      </c>
      <c r="F77" s="9" t="s">
        <v>107</v>
      </c>
      <c r="G77" s="6">
        <v>2</v>
      </c>
      <c r="H77" s="11">
        <f t="shared" si="63"/>
        <v>-11.071374514</v>
      </c>
      <c r="I77" s="11">
        <f t="shared" si="64"/>
        <v>262.078625486</v>
      </c>
      <c r="J77" s="11">
        <f t="shared" si="65"/>
        <v>0.00386563200413253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0.156032472827765</v>
      </c>
      <c r="P77" s="11">
        <f t="shared" si="68"/>
        <v>0.000603164120646947</v>
      </c>
      <c r="Q77" s="17">
        <f t="shared" si="69"/>
        <v>0.00011460118292292</v>
      </c>
      <c r="R77" s="11">
        <f t="shared" si="70"/>
        <v>0.0148697958333333</v>
      </c>
      <c r="S77" s="18">
        <f t="shared" si="71"/>
        <v>0.00770697756764225</v>
      </c>
      <c r="T77" s="3">
        <v>0.01</v>
      </c>
      <c r="U77" s="19">
        <f t="shared" si="72"/>
        <v>7.70697756764225e-5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0.0116770697756764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45.6583333333333</v>
      </c>
      <c r="AU77" s="1">
        <f t="shared" si="79"/>
        <v>5311.70243981991</v>
      </c>
    </row>
    <row r="78" s="1" customFormat="1" spans="1:47">
      <c r="A78" s="6" t="s">
        <v>70</v>
      </c>
      <c r="B78" s="6">
        <v>0.19</v>
      </c>
      <c r="C78" s="9">
        <v>2</v>
      </c>
      <c r="D78" s="12">
        <v>-8.03680824510714</v>
      </c>
      <c r="E78" s="13">
        <f t="shared" si="80"/>
        <v>-11.071374514</v>
      </c>
      <c r="F78" s="9" t="s">
        <v>107</v>
      </c>
      <c r="G78" s="6">
        <v>3</v>
      </c>
      <c r="H78" s="11">
        <f t="shared" si="63"/>
        <v>-8.03680824510714</v>
      </c>
      <c r="I78" s="11">
        <f t="shared" si="64"/>
        <v>265.113191754893</v>
      </c>
      <c r="J78" s="11">
        <f t="shared" si="65"/>
        <v>0.00591434176789382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0.233691392040451</v>
      </c>
      <c r="P78" s="11">
        <f t="shared" si="68"/>
        <v>0.00138213076074209</v>
      </c>
      <c r="Q78" s="17">
        <f t="shared" si="69"/>
        <v>0.000262604844540998</v>
      </c>
      <c r="R78" s="11">
        <f t="shared" si="70"/>
        <v>0.0148697958333333</v>
      </c>
      <c r="S78" s="18">
        <f t="shared" si="71"/>
        <v>0.017660285822642</v>
      </c>
      <c r="T78" s="3">
        <v>0.01</v>
      </c>
      <c r="U78" s="19">
        <f t="shared" si="72"/>
        <v>0.00017660285822642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0.0117766028582264</v>
      </c>
      <c r="AR78" s="27">
        <f t="shared" si="77"/>
        <v>7.82620833333333</v>
      </c>
      <c r="AS78" s="1">
        <f t="shared" si="78"/>
        <v>0.19</v>
      </c>
      <c r="AT78" s="2">
        <f t="shared" si="82"/>
        <v>45.6583333333333</v>
      </c>
      <c r="AU78" s="1">
        <f t="shared" si="79"/>
        <v>5356.97836328188</v>
      </c>
    </row>
    <row r="79" s="1" customFormat="1" spans="1:47">
      <c r="A79" s="6"/>
      <c r="B79" s="6"/>
      <c r="C79" s="9">
        <v>3</v>
      </c>
      <c r="D79" s="12">
        <v>2.67719534816129</v>
      </c>
      <c r="E79" s="13">
        <f t="shared" si="80"/>
        <v>-8.03680824510714</v>
      </c>
      <c r="F79" s="9" t="s">
        <v>107</v>
      </c>
      <c r="G79" s="6">
        <v>4</v>
      </c>
      <c r="H79" s="11">
        <f t="shared" si="63"/>
        <v>2.67719534816129</v>
      </c>
      <c r="I79" s="11">
        <f t="shared" si="64"/>
        <v>275.827195348161</v>
      </c>
      <c r="J79" s="11">
        <f t="shared" si="65"/>
        <v>0.0246301194453636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0.310571344613043</v>
      </c>
      <c r="P79" s="11">
        <f t="shared" si="68"/>
        <v>0.00764940931412642</v>
      </c>
      <c r="Q79" s="17">
        <f t="shared" si="69"/>
        <v>0.00145338776968402</v>
      </c>
      <c r="R79" s="11">
        <f t="shared" si="70"/>
        <v>0.0148697958333333</v>
      </c>
      <c r="S79" s="18">
        <f t="shared" si="71"/>
        <v>0.0977409364576474</v>
      </c>
      <c r="T79" s="3">
        <v>0.01</v>
      </c>
      <c r="U79" s="19">
        <f t="shared" si="72"/>
        <v>0.000977409364576474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0.0125774093645765</v>
      </c>
      <c r="AR79" s="27">
        <f t="shared" si="77"/>
        <v>7.82620833333333</v>
      </c>
      <c r="AS79" s="1">
        <f t="shared" si="78"/>
        <v>0.19</v>
      </c>
      <c r="AT79" s="2">
        <f t="shared" si="82"/>
        <v>45.6583333333333</v>
      </c>
      <c r="AU79" s="1">
        <f t="shared" si="79"/>
        <v>5721.25176023148</v>
      </c>
    </row>
    <row r="80" s="1" customFormat="1" spans="1:47">
      <c r="A80" s="6"/>
      <c r="B80" s="6"/>
      <c r="C80" s="9">
        <v>4</v>
      </c>
      <c r="D80" s="12">
        <v>11.2189685571333</v>
      </c>
      <c r="E80" s="13">
        <f t="shared" si="80"/>
        <v>2.67719534816129</v>
      </c>
      <c r="F80" s="9" t="s">
        <v>107</v>
      </c>
      <c r="G80" s="6">
        <v>5</v>
      </c>
      <c r="H80" s="11">
        <f t="shared" si="63"/>
        <v>11.2189685571333</v>
      </c>
      <c r="I80" s="11">
        <f t="shared" si="64"/>
        <v>284.368968557133</v>
      </c>
      <c r="J80" s="11">
        <f t="shared" si="65"/>
        <v>0.071115728075456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0.28777583853397</v>
      </c>
      <c r="O80" s="11">
        <f t="shared" si="81"/>
        <v>0.0934081800982791</v>
      </c>
      <c r="P80" s="11">
        <f t="shared" si="68"/>
        <v>0.00664279073589244</v>
      </c>
      <c r="Q80" s="17">
        <f t="shared" si="69"/>
        <v>0.00126213023981956</v>
      </c>
      <c r="R80" s="11">
        <f t="shared" si="70"/>
        <v>0.0148697958333333</v>
      </c>
      <c r="S80" s="18">
        <f t="shared" si="71"/>
        <v>0.0848787874403947</v>
      </c>
      <c r="T80" s="3">
        <v>0.01</v>
      </c>
      <c r="U80" s="19">
        <f t="shared" si="72"/>
        <v>0.000848787874403947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0.0199487878744039</v>
      </c>
      <c r="AR80" s="27">
        <f t="shared" si="77"/>
        <v>7.82620833333333</v>
      </c>
      <c r="AS80" s="1">
        <f t="shared" si="78"/>
        <v>0.19</v>
      </c>
      <c r="AT80" s="2">
        <f t="shared" si="82"/>
        <v>45.6583333333333</v>
      </c>
      <c r="AU80" s="1">
        <f t="shared" si="79"/>
        <v>9074.36773604302</v>
      </c>
    </row>
    <row r="81" s="1" customFormat="1" spans="1:47">
      <c r="A81" s="6"/>
      <c r="B81" s="6"/>
      <c r="C81" s="9">
        <v>5</v>
      </c>
      <c r="D81" s="12">
        <v>17.9467907332258</v>
      </c>
      <c r="E81" s="13">
        <f t="shared" si="80"/>
        <v>11.2189685571333</v>
      </c>
      <c r="F81" s="9" t="s">
        <v>109</v>
      </c>
      <c r="G81" s="6">
        <v>6</v>
      </c>
      <c r="H81" s="11">
        <f t="shared" si="63"/>
        <v>17.9467907332258</v>
      </c>
      <c r="I81" s="11">
        <f t="shared" si="64"/>
        <v>291.096790733226</v>
      </c>
      <c r="J81" s="11">
        <f t="shared" si="65"/>
        <v>0.156908407472606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0.16502747269572</v>
      </c>
      <c r="P81" s="11">
        <f t="shared" si="68"/>
        <v>0.0258941979299145</v>
      </c>
      <c r="Q81" s="17">
        <f t="shared" si="69"/>
        <v>0.00491989760668375</v>
      </c>
      <c r="R81" s="11">
        <f t="shared" si="70"/>
        <v>0.0148697958333333</v>
      </c>
      <c r="S81" s="18">
        <f t="shared" si="71"/>
        <v>0.330865175408456</v>
      </c>
      <c r="T81" s="3">
        <v>0.01</v>
      </c>
      <c r="U81" s="19">
        <f t="shared" si="72"/>
        <v>0.00330865175408456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0.0224086517540846</v>
      </c>
      <c r="AR81" s="27">
        <f t="shared" si="77"/>
        <v>7.82620833333333</v>
      </c>
      <c r="AS81" s="1">
        <f t="shared" si="78"/>
        <v>0.19</v>
      </c>
      <c r="AT81" s="2">
        <f t="shared" si="82"/>
        <v>45.6583333333333</v>
      </c>
      <c r="AU81" s="1">
        <f t="shared" si="79"/>
        <v>10193.3183993799</v>
      </c>
    </row>
    <row r="82" s="1" customFormat="1" spans="1:47">
      <c r="A82" s="6"/>
      <c r="B82" s="6"/>
      <c r="C82" s="9">
        <v>6</v>
      </c>
      <c r="D82" s="12">
        <v>22.282941144</v>
      </c>
      <c r="E82" s="13">
        <f t="shared" si="80"/>
        <v>17.9467907332258</v>
      </c>
      <c r="F82" s="9" t="s">
        <v>107</v>
      </c>
      <c r="G82" s="6">
        <v>7</v>
      </c>
      <c r="H82" s="11">
        <f t="shared" si="63"/>
        <v>22.282941144</v>
      </c>
      <c r="I82" s="11">
        <f t="shared" si="64"/>
        <v>295.432941144</v>
      </c>
      <c r="J82" s="11">
        <f t="shared" si="65"/>
        <v>0.256363660634382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0.217395358099139</v>
      </c>
      <c r="P82" s="11">
        <f t="shared" si="68"/>
        <v>0.0557322698072175</v>
      </c>
      <c r="Q82" s="17">
        <f t="shared" si="69"/>
        <v>0.0105891312633713</v>
      </c>
      <c r="R82" s="11">
        <f t="shared" si="70"/>
        <v>0.0148697958333333</v>
      </c>
      <c r="S82" s="18">
        <f t="shared" si="71"/>
        <v>0.712123514139576</v>
      </c>
      <c r="T82" s="3">
        <v>0.01</v>
      </c>
      <c r="U82" s="19">
        <f t="shared" si="72"/>
        <v>0.00712123514139576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0.0262212351413958</v>
      </c>
      <c r="AR82" s="27">
        <f t="shared" si="77"/>
        <v>7.82620833333333</v>
      </c>
      <c r="AS82" s="1">
        <f t="shared" si="78"/>
        <v>0.19</v>
      </c>
      <c r="AT82" s="2">
        <f t="shared" si="82"/>
        <v>45.6583333333333</v>
      </c>
      <c r="AU82" s="1">
        <f t="shared" si="79"/>
        <v>11927.5983916586</v>
      </c>
    </row>
    <row r="83" s="1" customFormat="1" spans="1:47">
      <c r="A83" s="6"/>
      <c r="B83" s="6"/>
      <c r="C83" s="9">
        <v>7</v>
      </c>
      <c r="D83" s="12">
        <v>25.9084856767742</v>
      </c>
      <c r="E83" s="13">
        <f t="shared" si="80"/>
        <v>22.282941144</v>
      </c>
      <c r="F83" s="9" t="s">
        <v>107</v>
      </c>
      <c r="G83" s="6">
        <v>8</v>
      </c>
      <c r="H83" s="11">
        <f t="shared" si="63"/>
        <v>25.9084856767742</v>
      </c>
      <c r="I83" s="11">
        <f t="shared" si="64"/>
        <v>299.058485676774</v>
      </c>
      <c r="J83" s="11">
        <f t="shared" si="65"/>
        <v>0.382278570635546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0.239925171625255</v>
      </c>
      <c r="P83" s="11">
        <f t="shared" si="68"/>
        <v>0.0917182516683905</v>
      </c>
      <c r="Q83" s="17">
        <f t="shared" si="69"/>
        <v>0.0174264678169942</v>
      </c>
      <c r="R83" s="11">
        <f t="shared" si="70"/>
        <v>0.0148697958333333</v>
      </c>
      <c r="S83" s="18">
        <f t="shared" si="71"/>
        <v>1.17193726210616</v>
      </c>
      <c r="T83" s="3">
        <v>0.01</v>
      </c>
      <c r="U83" s="19">
        <f t="shared" si="72"/>
        <v>0.0117193726210616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0.0308193726210616</v>
      </c>
      <c r="AR83" s="27">
        <f t="shared" si="77"/>
        <v>7.82620833333333</v>
      </c>
      <c r="AS83" s="1">
        <f t="shared" si="78"/>
        <v>0.19</v>
      </c>
      <c r="AT83" s="2">
        <f t="shared" si="82"/>
        <v>45.6583333333333</v>
      </c>
      <c r="AU83" s="1">
        <f t="shared" si="79"/>
        <v>14019.2137145578</v>
      </c>
    </row>
    <row r="84" s="1" customFormat="1" spans="1:47">
      <c r="A84" s="6"/>
      <c r="B84" s="6"/>
      <c r="C84" s="9">
        <v>8</v>
      </c>
      <c r="D84" s="12">
        <v>24.3445501070968</v>
      </c>
      <c r="E84" s="13">
        <f t="shared" si="80"/>
        <v>25.9084856767742</v>
      </c>
      <c r="F84" s="9" t="s">
        <v>107</v>
      </c>
      <c r="G84" s="6">
        <v>9</v>
      </c>
      <c r="H84" s="11">
        <f t="shared" si="63"/>
        <v>24.3445501070968</v>
      </c>
      <c r="I84" s="11">
        <f t="shared" si="64"/>
        <v>297.494550107097</v>
      </c>
      <c r="J84" s="11">
        <f t="shared" si="65"/>
        <v>0.322141435206151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0.226469003290197</v>
      </c>
      <c r="P84" s="11">
        <f t="shared" si="68"/>
        <v>0.0729550497496106</v>
      </c>
      <c r="Q84" s="17">
        <f t="shared" si="69"/>
        <v>0.013861459452426</v>
      </c>
      <c r="R84" s="11">
        <f t="shared" si="70"/>
        <v>0.0148697958333333</v>
      </c>
      <c r="S84" s="18">
        <f t="shared" si="71"/>
        <v>0.932188955907053</v>
      </c>
      <c r="T84" s="3">
        <v>0.01</v>
      </c>
      <c r="U84" s="19">
        <f t="shared" si="72"/>
        <v>0.00932188955907053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0.0284218895590705</v>
      </c>
      <c r="AR84" s="27">
        <f t="shared" si="77"/>
        <v>7.82620833333333</v>
      </c>
      <c r="AS84" s="1">
        <f t="shared" si="78"/>
        <v>0.19</v>
      </c>
      <c r="AT84" s="2">
        <f t="shared" si="82"/>
        <v>45.6583333333333</v>
      </c>
      <c r="AU84" s="1">
        <f t="shared" si="79"/>
        <v>12928.6390349125</v>
      </c>
    </row>
    <row r="85" s="1" customFormat="1" spans="1:47">
      <c r="A85" s="6"/>
      <c r="B85" s="6"/>
      <c r="C85" s="9">
        <v>9</v>
      </c>
      <c r="D85" s="12">
        <v>17.3210507663333</v>
      </c>
      <c r="E85" s="13">
        <f t="shared" si="80"/>
        <v>24.3445501070968</v>
      </c>
      <c r="F85" s="9" t="s">
        <v>107</v>
      </c>
      <c r="G85" s="6">
        <v>10</v>
      </c>
      <c r="H85" s="11">
        <f t="shared" si="63"/>
        <v>17.3210507663333</v>
      </c>
      <c r="I85" s="11">
        <f t="shared" si="64"/>
        <v>290.471050766333</v>
      </c>
      <c r="J85" s="11">
        <f t="shared" si="65"/>
        <v>0.145999963236406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0.23177603687392</v>
      </c>
      <c r="P85" s="11">
        <f t="shared" si="68"/>
        <v>0.0338392928626723</v>
      </c>
      <c r="Q85" s="17">
        <f t="shared" si="69"/>
        <v>0.00642946564390774</v>
      </c>
      <c r="R85" s="11">
        <f t="shared" si="70"/>
        <v>0.0148697958333333</v>
      </c>
      <c r="S85" s="18">
        <f t="shared" si="71"/>
        <v>0.432384258396806</v>
      </c>
      <c r="T85" s="3">
        <v>0.01</v>
      </c>
      <c r="U85" s="19">
        <f t="shared" si="72"/>
        <v>0.00432384258396806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0.0159238425839681</v>
      </c>
      <c r="AR85" s="27">
        <f t="shared" si="77"/>
        <v>7.82620833333333</v>
      </c>
      <c r="AS85" s="1">
        <f t="shared" si="78"/>
        <v>0.19</v>
      </c>
      <c r="AT85" s="2">
        <f t="shared" si="82"/>
        <v>45.6583333333333</v>
      </c>
      <c r="AU85" s="1">
        <f t="shared" si="79"/>
        <v>7243.48788946683</v>
      </c>
    </row>
    <row r="86" s="1" customFormat="1" spans="1:47">
      <c r="A86" s="6"/>
      <c r="B86" s="6"/>
      <c r="C86" s="9">
        <v>10</v>
      </c>
      <c r="D86" s="12">
        <v>9.41512486454839</v>
      </c>
      <c r="E86" s="13">
        <f t="shared" si="80"/>
        <v>17.3210507663333</v>
      </c>
      <c r="F86" s="9" t="s">
        <v>107</v>
      </c>
      <c r="G86" s="6">
        <v>11</v>
      </c>
      <c r="H86" s="11">
        <f t="shared" si="63"/>
        <v>9.41512486454839</v>
      </c>
      <c r="I86" s="11">
        <f t="shared" si="64"/>
        <v>282.565124864548</v>
      </c>
      <c r="J86" s="11">
        <f t="shared" si="65"/>
        <v>0.0571527077984578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0.188039906810685</v>
      </c>
      <c r="O86" s="11">
        <f t="shared" si="81"/>
        <v>0.0881589205338957</v>
      </c>
      <c r="P86" s="11">
        <f t="shared" si="68"/>
        <v>0.0050385210251012</v>
      </c>
      <c r="Q86" s="17">
        <f t="shared" si="69"/>
        <v>0.000957318994769228</v>
      </c>
      <c r="R86" s="11">
        <f t="shared" si="70"/>
        <v>0.0148697958333333</v>
      </c>
      <c r="S86" s="18">
        <f t="shared" si="71"/>
        <v>0.0643801034996881</v>
      </c>
      <c r="T86" s="3">
        <v>0.01</v>
      </c>
      <c r="U86" s="19">
        <f t="shared" si="72"/>
        <v>0.000643801034996881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0.0122438010349969</v>
      </c>
      <c r="AR86" s="27">
        <f t="shared" si="77"/>
        <v>7.82620833333333</v>
      </c>
      <c r="AS86" s="1">
        <f t="shared" si="78"/>
        <v>0.19</v>
      </c>
      <c r="AT86" s="2">
        <f t="shared" si="82"/>
        <v>45.6583333333333</v>
      </c>
      <c r="AU86" s="1">
        <f t="shared" si="79"/>
        <v>5569.49894790666</v>
      </c>
    </row>
    <row r="87" s="1" customFormat="1" spans="1:48">
      <c r="A87" s="6"/>
      <c r="B87" s="6"/>
      <c r="C87" s="9">
        <v>11</v>
      </c>
      <c r="D87" s="12">
        <v>1.4993240669</v>
      </c>
      <c r="E87" s="13">
        <f t="shared" si="80"/>
        <v>9.41512486454839</v>
      </c>
      <c r="F87" s="9" t="s">
        <v>109</v>
      </c>
      <c r="G87" s="6">
        <v>12</v>
      </c>
      <c r="H87" s="11">
        <f t="shared" si="63"/>
        <v>1.4993240669</v>
      </c>
      <c r="I87" s="11">
        <f t="shared" si="64"/>
        <v>274.6493240669</v>
      </c>
      <c r="J87" s="11">
        <f t="shared" si="65"/>
        <v>0.021169887820152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0.161382482842128</v>
      </c>
      <c r="P87" s="11">
        <f t="shared" si="68"/>
        <v>0.00341644905790545</v>
      </c>
      <c r="Q87" s="17">
        <f t="shared" si="69"/>
        <v>0.000649125321002035</v>
      </c>
      <c r="R87" s="11">
        <f t="shared" si="70"/>
        <v>0.0148697958333333</v>
      </c>
      <c r="S87" s="18">
        <f t="shared" si="71"/>
        <v>0.0436539498105888</v>
      </c>
      <c r="T87" s="3">
        <v>0.01</v>
      </c>
      <c r="U87" s="19">
        <f t="shared" si="72"/>
        <v>0.000436539498105888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0.0120365394981059</v>
      </c>
      <c r="AR87" s="27">
        <f t="shared" si="77"/>
        <v>7.82620833333333</v>
      </c>
      <c r="AS87" s="1">
        <f t="shared" si="78"/>
        <v>0.19</v>
      </c>
      <c r="AT87" s="2">
        <f t="shared" si="82"/>
        <v>45.6583333333333</v>
      </c>
      <c r="AU87" s="1">
        <f t="shared" si="79"/>
        <v>5475.21916433647</v>
      </c>
      <c r="AV87" s="1">
        <f>SUM(AU76:AU87)</f>
        <v>98126.4992877266</v>
      </c>
    </row>
    <row r="88" s="1" customFormat="1" spans="1:46">
      <c r="A88" s="6"/>
      <c r="B88" s="6"/>
      <c r="C88" s="9">
        <v>12</v>
      </c>
      <c r="D88" s="12">
        <v>-7.55447676306451</v>
      </c>
      <c r="E88" s="13">
        <f t="shared" si="80"/>
        <v>1.4993240669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-7.6</v>
      </c>
      <c r="E91" s="9"/>
      <c r="F91" s="9"/>
      <c r="G91" s="6">
        <v>1</v>
      </c>
      <c r="H91" s="11">
        <f t="shared" ref="H91:H102" si="83">E92</f>
        <v>-7.6</v>
      </c>
      <c r="I91" s="11">
        <f t="shared" ref="I91:I102" si="84">H91+273.15</f>
        <v>265.55</v>
      </c>
      <c r="J91" s="11">
        <f t="shared" ref="J91:J102" si="85">EXP(($C$18*(I91-$C$16))/($C$19*I91*$C$16))</f>
        <v>0.00628265716882797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0.00047697933225742</v>
      </c>
      <c r="Q91" s="17">
        <f t="shared" ref="Q91:Q102" si="89">P91*$B$93</f>
        <v>8.58562798063356e-5</v>
      </c>
      <c r="R91" s="11">
        <f t="shared" ref="R91:R102" si="90">L91*$B$93</f>
        <v>0.0136656</v>
      </c>
      <c r="S91" s="18">
        <f t="shared" ref="S91:S102" si="91">Q91/R91</f>
        <v>0.00628265716882797</v>
      </c>
      <c r="T91" s="3">
        <v>0.01</v>
      </c>
      <c r="U91" s="19">
        <f t="shared" ref="U91:U102" si="92">S91*T91</f>
        <v>6.28265716882797e-5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0.0148628265716883</v>
      </c>
      <c r="AR91" s="27">
        <f t="shared" ref="AR91:AR102" si="96">$B$91/12</f>
        <v>7.592</v>
      </c>
      <c r="AS91" s="1">
        <f t="shared" ref="AS91:AS102" si="97">$B$93</f>
        <v>0.18</v>
      </c>
      <c r="AT91" s="2">
        <f>$E$7/12</f>
        <v>51.15</v>
      </c>
      <c r="AU91" s="1">
        <f t="shared" ref="AU91:AU102" si="98">AT91*10000*AS91*0.67*AR91*AQ91</f>
        <v>6960.66215941103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-11.071374514</v>
      </c>
      <c r="E92" s="13">
        <f t="shared" ref="E92:E103" si="99">D91</f>
        <v>-7.6</v>
      </c>
      <c r="F92" s="9" t="s">
        <v>107</v>
      </c>
      <c r="G92" s="6">
        <v>2</v>
      </c>
      <c r="H92" s="11">
        <f t="shared" si="83"/>
        <v>-11.071374514</v>
      </c>
      <c r="I92" s="11">
        <f t="shared" si="84"/>
        <v>262.078625486</v>
      </c>
      <c r="J92" s="11">
        <f t="shared" si="85"/>
        <v>0.00386563200413253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0.151363020667743</v>
      </c>
      <c r="P92" s="11">
        <f t="shared" si="88"/>
        <v>0.000585113736935399</v>
      </c>
      <c r="Q92" s="17">
        <f t="shared" si="89"/>
        <v>0.000105320472648372</v>
      </c>
      <c r="R92" s="11">
        <f t="shared" si="90"/>
        <v>0.0136656</v>
      </c>
      <c r="S92" s="18">
        <f t="shared" si="91"/>
        <v>0.00770697756764224</v>
      </c>
      <c r="T92" s="3">
        <v>0.01</v>
      </c>
      <c r="U92" s="19">
        <f t="shared" si="92"/>
        <v>7.70697756764224e-5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0.0148770697756764</v>
      </c>
      <c r="AR92" s="27">
        <f t="shared" si="96"/>
        <v>7.592</v>
      </c>
      <c r="AS92" s="1">
        <f t="shared" si="97"/>
        <v>0.18</v>
      </c>
      <c r="AT92" s="2">
        <f t="shared" ref="AT92:AT102" si="101">$E$7/12</f>
        <v>51.15</v>
      </c>
      <c r="AU92" s="1">
        <f t="shared" si="98"/>
        <v>6967.33263561896</v>
      </c>
    </row>
    <row r="93" s="1" customFormat="1" spans="1:47">
      <c r="A93" s="6" t="s">
        <v>70</v>
      </c>
      <c r="B93" s="6">
        <v>0.18</v>
      </c>
      <c r="C93" s="9">
        <v>2</v>
      </c>
      <c r="D93" s="12">
        <v>-8.03680824510714</v>
      </c>
      <c r="E93" s="13">
        <f t="shared" si="99"/>
        <v>-11.071374514</v>
      </c>
      <c r="F93" s="9" t="s">
        <v>107</v>
      </c>
      <c r="G93" s="6">
        <v>3</v>
      </c>
      <c r="H93" s="11">
        <f t="shared" si="83"/>
        <v>-8.03680824510714</v>
      </c>
      <c r="I93" s="11">
        <f t="shared" si="84"/>
        <v>265.113191754893</v>
      </c>
      <c r="J93" s="11">
        <f t="shared" si="85"/>
        <v>0.00591434176789382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0.226697906930807</v>
      </c>
      <c r="P93" s="11">
        <f t="shared" si="88"/>
        <v>0.00134076889965498</v>
      </c>
      <c r="Q93" s="17">
        <f t="shared" si="89"/>
        <v>0.000241338401937896</v>
      </c>
      <c r="R93" s="11">
        <f t="shared" si="90"/>
        <v>0.0136656</v>
      </c>
      <c r="S93" s="18">
        <f t="shared" si="91"/>
        <v>0.017660285822642</v>
      </c>
      <c r="T93" s="3">
        <v>0.01</v>
      </c>
      <c r="U93" s="19">
        <f t="shared" si="92"/>
        <v>0.00017660285822642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0.0149766028582264</v>
      </c>
      <c r="AR93" s="27">
        <f t="shared" si="96"/>
        <v>7.592</v>
      </c>
      <c r="AS93" s="1">
        <f t="shared" si="97"/>
        <v>0.18</v>
      </c>
      <c r="AT93" s="2">
        <f t="shared" si="101"/>
        <v>51.15</v>
      </c>
      <c r="AU93" s="1">
        <f t="shared" si="98"/>
        <v>7013.94666007613</v>
      </c>
    </row>
    <row r="94" s="1" customFormat="1" spans="1:47">
      <c r="A94" s="6"/>
      <c r="B94" s="6"/>
      <c r="C94" s="9">
        <v>3</v>
      </c>
      <c r="D94" s="12">
        <v>2.67719534816129</v>
      </c>
      <c r="E94" s="13">
        <f t="shared" si="99"/>
        <v>-8.03680824510714</v>
      </c>
      <c r="F94" s="9" t="s">
        <v>107</v>
      </c>
      <c r="G94" s="6">
        <v>4</v>
      </c>
      <c r="H94" s="11">
        <f t="shared" si="83"/>
        <v>2.67719534816129</v>
      </c>
      <c r="I94" s="11">
        <f t="shared" si="84"/>
        <v>275.827195348161</v>
      </c>
      <c r="J94" s="11">
        <f t="shared" si="85"/>
        <v>0.0246301194453636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0.301277138031152</v>
      </c>
      <c r="P94" s="11">
        <f t="shared" si="88"/>
        <v>0.00742049189586457</v>
      </c>
      <c r="Q94" s="17">
        <f t="shared" si="89"/>
        <v>0.00133568854125562</v>
      </c>
      <c r="R94" s="11">
        <f t="shared" si="90"/>
        <v>0.0136656</v>
      </c>
      <c r="S94" s="18">
        <f t="shared" si="91"/>
        <v>0.0977409364576472</v>
      </c>
      <c r="T94" s="3">
        <v>0.01</v>
      </c>
      <c r="U94" s="19">
        <f t="shared" si="92"/>
        <v>0.000977409364576472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0.0157774093645765</v>
      </c>
      <c r="AR94" s="27">
        <f t="shared" si="96"/>
        <v>7.592</v>
      </c>
      <c r="AS94" s="1">
        <f t="shared" si="97"/>
        <v>0.18</v>
      </c>
      <c r="AT94" s="2">
        <f t="shared" si="101"/>
        <v>51.15</v>
      </c>
      <c r="AU94" s="1">
        <f t="shared" si="98"/>
        <v>7388.98592457101</v>
      </c>
    </row>
    <row r="95" s="1" customFormat="1" spans="1:47">
      <c r="A95" s="6"/>
      <c r="B95" s="6"/>
      <c r="C95" s="9">
        <v>4</v>
      </c>
      <c r="D95" s="12">
        <v>11.2189685571333</v>
      </c>
      <c r="E95" s="13">
        <f t="shared" si="99"/>
        <v>2.67719534816129</v>
      </c>
      <c r="F95" s="9" t="s">
        <v>107</v>
      </c>
      <c r="G95" s="6">
        <v>5</v>
      </c>
      <c r="H95" s="11">
        <f t="shared" si="83"/>
        <v>11.2189685571333</v>
      </c>
      <c r="I95" s="11">
        <f t="shared" si="84"/>
        <v>284.368968557133</v>
      </c>
      <c r="J95" s="11">
        <f t="shared" si="85"/>
        <v>0.071115728075456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0.279163813828523</v>
      </c>
      <c r="O95" s="11">
        <f t="shared" si="100"/>
        <v>0.0906128323067644</v>
      </c>
      <c r="P95" s="11">
        <f t="shared" si="88"/>
        <v>0.00644399754247475</v>
      </c>
      <c r="Q95" s="17">
        <f t="shared" si="89"/>
        <v>0.00115991955764545</v>
      </c>
      <c r="R95" s="11">
        <f t="shared" si="90"/>
        <v>0.0136656</v>
      </c>
      <c r="S95" s="18">
        <f t="shared" si="91"/>
        <v>0.0848787874403945</v>
      </c>
      <c r="T95" s="3">
        <v>0.01</v>
      </c>
      <c r="U95" s="19">
        <f t="shared" si="92"/>
        <v>0.000848787874403945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0.0279487878744039</v>
      </c>
      <c r="AR95" s="27">
        <f t="shared" si="96"/>
        <v>7.592</v>
      </c>
      <c r="AS95" s="1">
        <f t="shared" si="97"/>
        <v>0.18</v>
      </c>
      <c r="AT95" s="2">
        <f t="shared" si="101"/>
        <v>51.15</v>
      </c>
      <c r="AU95" s="1">
        <f t="shared" si="98"/>
        <v>13089.1704360829</v>
      </c>
    </row>
    <row r="96" s="1" customFormat="1" spans="1:47">
      <c r="A96" s="6"/>
      <c r="B96" s="6"/>
      <c r="C96" s="9">
        <v>5</v>
      </c>
      <c r="D96" s="12">
        <v>17.9467907332258</v>
      </c>
      <c r="E96" s="13">
        <f t="shared" si="99"/>
        <v>11.2189685571333</v>
      </c>
      <c r="F96" s="9" t="s">
        <v>109</v>
      </c>
      <c r="G96" s="6">
        <v>6</v>
      </c>
      <c r="H96" s="11">
        <f t="shared" si="83"/>
        <v>17.9467907332258</v>
      </c>
      <c r="I96" s="11">
        <f t="shared" si="84"/>
        <v>291.096790733226</v>
      </c>
      <c r="J96" s="11">
        <f t="shared" si="85"/>
        <v>0.156908407472606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0.16008883476429</v>
      </c>
      <c r="P96" s="11">
        <f t="shared" si="88"/>
        <v>0.0251192841170099</v>
      </c>
      <c r="Q96" s="17">
        <f t="shared" si="89"/>
        <v>0.00452147114106178</v>
      </c>
      <c r="R96" s="11">
        <f t="shared" si="90"/>
        <v>0.0136656</v>
      </c>
      <c r="S96" s="18">
        <f t="shared" si="91"/>
        <v>0.330865175408455</v>
      </c>
      <c r="T96" s="3">
        <v>0.01</v>
      </c>
      <c r="U96" s="19">
        <f t="shared" si="92"/>
        <v>0.00330865175408455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0.0304086517540846</v>
      </c>
      <c r="AR96" s="27">
        <f t="shared" si="96"/>
        <v>7.592</v>
      </c>
      <c r="AS96" s="1">
        <f t="shared" si="97"/>
        <v>0.18</v>
      </c>
      <c r="AT96" s="2">
        <f t="shared" si="101"/>
        <v>51.15</v>
      </c>
      <c r="AU96" s="1">
        <f t="shared" si="98"/>
        <v>14241.1909714776</v>
      </c>
    </row>
    <row r="97" s="1" customFormat="1" spans="1:47">
      <c r="A97" s="6"/>
      <c r="B97" s="6"/>
      <c r="C97" s="9">
        <v>6</v>
      </c>
      <c r="D97" s="12">
        <v>22.282941144</v>
      </c>
      <c r="E97" s="13">
        <f t="shared" si="99"/>
        <v>17.9467907332258</v>
      </c>
      <c r="F97" s="9" t="s">
        <v>107</v>
      </c>
      <c r="G97" s="6">
        <v>7</v>
      </c>
      <c r="H97" s="11">
        <f t="shared" si="83"/>
        <v>22.282941144</v>
      </c>
      <c r="I97" s="11">
        <f t="shared" si="84"/>
        <v>295.432941144</v>
      </c>
      <c r="J97" s="11">
        <f t="shared" si="85"/>
        <v>0.256363660634382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0.21088955064728</v>
      </c>
      <c r="P97" s="11">
        <f t="shared" si="88"/>
        <v>0.0540644171934765</v>
      </c>
      <c r="Q97" s="17">
        <f t="shared" si="89"/>
        <v>0.00973159509482577</v>
      </c>
      <c r="R97" s="11">
        <f t="shared" si="90"/>
        <v>0.0136656</v>
      </c>
      <c r="S97" s="18">
        <f t="shared" si="91"/>
        <v>0.712123514139575</v>
      </c>
      <c r="T97" s="3">
        <v>0.01</v>
      </c>
      <c r="U97" s="19">
        <f t="shared" si="92"/>
        <v>0.00712123514139575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0.0342212351413957</v>
      </c>
      <c r="AR97" s="27">
        <f t="shared" si="96"/>
        <v>7.592</v>
      </c>
      <c r="AS97" s="1">
        <f t="shared" si="97"/>
        <v>0.18</v>
      </c>
      <c r="AT97" s="2">
        <f t="shared" si="101"/>
        <v>51.15</v>
      </c>
      <c r="AU97" s="1">
        <f t="shared" si="98"/>
        <v>16026.7265010523</v>
      </c>
    </row>
    <row r="98" s="1" customFormat="1" spans="1:47">
      <c r="A98" s="6"/>
      <c r="B98" s="6"/>
      <c r="C98" s="9">
        <v>7</v>
      </c>
      <c r="D98" s="12">
        <v>25.9084856767742</v>
      </c>
      <c r="E98" s="13">
        <f t="shared" si="99"/>
        <v>22.282941144</v>
      </c>
      <c r="F98" s="9" t="s">
        <v>107</v>
      </c>
      <c r="G98" s="6">
        <v>8</v>
      </c>
      <c r="H98" s="11">
        <f t="shared" si="83"/>
        <v>25.9084856767742</v>
      </c>
      <c r="I98" s="11">
        <f t="shared" si="84"/>
        <v>299.058485676774</v>
      </c>
      <c r="J98" s="11">
        <f t="shared" si="85"/>
        <v>0.382278570635546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0.232745133453803</v>
      </c>
      <c r="P98" s="11">
        <f t="shared" si="88"/>
        <v>0.0889734769390994</v>
      </c>
      <c r="Q98" s="17">
        <f t="shared" si="89"/>
        <v>0.0160152258490379</v>
      </c>
      <c r="R98" s="11">
        <f t="shared" si="90"/>
        <v>0.0136656</v>
      </c>
      <c r="S98" s="18">
        <f t="shared" si="91"/>
        <v>1.17193726210616</v>
      </c>
      <c r="T98" s="3">
        <v>0.01</v>
      </c>
      <c r="U98" s="19">
        <f t="shared" si="92"/>
        <v>0.0117193726210616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0.0388193726210616</v>
      </c>
      <c r="AR98" s="27">
        <f t="shared" si="96"/>
        <v>7.592</v>
      </c>
      <c r="AS98" s="1">
        <f t="shared" si="97"/>
        <v>0.18</v>
      </c>
      <c r="AT98" s="2">
        <f t="shared" si="101"/>
        <v>51.15</v>
      </c>
      <c r="AU98" s="1">
        <f t="shared" si="98"/>
        <v>18180.1581786745</v>
      </c>
    </row>
    <row r="99" s="1" customFormat="1" spans="1:47">
      <c r="A99" s="6"/>
      <c r="B99" s="6"/>
      <c r="C99" s="9">
        <v>8</v>
      </c>
      <c r="D99" s="12">
        <v>24.3445501070968</v>
      </c>
      <c r="E99" s="13">
        <f t="shared" si="99"/>
        <v>25.9084856767742</v>
      </c>
      <c r="F99" s="9" t="s">
        <v>107</v>
      </c>
      <c r="G99" s="6">
        <v>9</v>
      </c>
      <c r="H99" s="11">
        <f t="shared" si="83"/>
        <v>24.3445501070968</v>
      </c>
      <c r="I99" s="11">
        <f t="shared" si="84"/>
        <v>297.494550107097</v>
      </c>
      <c r="J99" s="11">
        <f t="shared" si="85"/>
        <v>0.322141435206151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0.219691656514704</v>
      </c>
      <c r="P99" s="11">
        <f t="shared" si="88"/>
        <v>0.0707717855324633</v>
      </c>
      <c r="Q99" s="17">
        <f t="shared" si="89"/>
        <v>0.0127389213958434</v>
      </c>
      <c r="R99" s="11">
        <f t="shared" si="90"/>
        <v>0.0136656</v>
      </c>
      <c r="S99" s="18">
        <f t="shared" si="91"/>
        <v>0.932188955907051</v>
      </c>
      <c r="T99" s="3">
        <v>0.01</v>
      </c>
      <c r="U99" s="19">
        <f t="shared" si="92"/>
        <v>0.00932188955907051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0.0364218895590705</v>
      </c>
      <c r="AR99" s="27">
        <f t="shared" si="96"/>
        <v>7.592</v>
      </c>
      <c r="AS99" s="1">
        <f t="shared" si="97"/>
        <v>0.18</v>
      </c>
      <c r="AT99" s="2">
        <f t="shared" si="101"/>
        <v>51.15</v>
      </c>
      <c r="AU99" s="1">
        <f t="shared" si="98"/>
        <v>17057.3522610425</v>
      </c>
    </row>
    <row r="100" s="1" customFormat="1" spans="1:47">
      <c r="A100" s="6"/>
      <c r="B100" s="6"/>
      <c r="C100" s="9">
        <v>9</v>
      </c>
      <c r="D100" s="12">
        <v>17.3210507663333</v>
      </c>
      <c r="E100" s="13">
        <f t="shared" si="99"/>
        <v>24.3445501070968</v>
      </c>
      <c r="F100" s="9" t="s">
        <v>107</v>
      </c>
      <c r="G100" s="6">
        <v>10</v>
      </c>
      <c r="H100" s="11">
        <f t="shared" si="83"/>
        <v>17.3210507663333</v>
      </c>
      <c r="I100" s="11">
        <f t="shared" si="84"/>
        <v>290.471050766333</v>
      </c>
      <c r="J100" s="11">
        <f t="shared" si="85"/>
        <v>0.145999963236406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0.224839870982241</v>
      </c>
      <c r="P100" s="11">
        <f t="shared" si="88"/>
        <v>0.0328266128974855</v>
      </c>
      <c r="Q100" s="17">
        <f t="shared" si="89"/>
        <v>0.00590879032154739</v>
      </c>
      <c r="R100" s="11">
        <f t="shared" si="90"/>
        <v>0.0136656</v>
      </c>
      <c r="S100" s="18">
        <f t="shared" si="91"/>
        <v>0.432384258396806</v>
      </c>
      <c r="T100" s="3">
        <v>0.01</v>
      </c>
      <c r="U100" s="19">
        <f t="shared" si="92"/>
        <v>0.00432384258396806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0.0191238425839681</v>
      </c>
      <c r="AR100" s="27">
        <f t="shared" si="96"/>
        <v>7.592</v>
      </c>
      <c r="AS100" s="1">
        <f t="shared" si="97"/>
        <v>0.18</v>
      </c>
      <c r="AT100" s="2">
        <f t="shared" si="101"/>
        <v>51.15</v>
      </c>
      <c r="AU100" s="1">
        <f t="shared" si="98"/>
        <v>8956.2107701859</v>
      </c>
    </row>
    <row r="101" s="1" customFormat="1" spans="1:47">
      <c r="A101" s="6"/>
      <c r="B101" s="6"/>
      <c r="C101" s="9">
        <v>10</v>
      </c>
      <c r="D101" s="12">
        <v>9.41512486454839</v>
      </c>
      <c r="E101" s="13">
        <f t="shared" si="99"/>
        <v>17.3210507663333</v>
      </c>
      <c r="F101" s="9" t="s">
        <v>107</v>
      </c>
      <c r="G101" s="6">
        <v>11</v>
      </c>
      <c r="H101" s="11">
        <f t="shared" si="83"/>
        <v>9.41512486454839</v>
      </c>
      <c r="I101" s="11">
        <f t="shared" si="84"/>
        <v>282.565124864548</v>
      </c>
      <c r="J101" s="11">
        <f t="shared" si="85"/>
        <v>0.0571527077984578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0.182412595180517</v>
      </c>
      <c r="O101" s="11">
        <f t="shared" si="100"/>
        <v>0.0855206629042377</v>
      </c>
      <c r="P101" s="11">
        <f t="shared" si="88"/>
        <v>0.00488773745769631</v>
      </c>
      <c r="Q101" s="17">
        <f t="shared" si="89"/>
        <v>0.000879792742385336</v>
      </c>
      <c r="R101" s="11">
        <f t="shared" si="90"/>
        <v>0.0136656</v>
      </c>
      <c r="S101" s="18">
        <f t="shared" si="91"/>
        <v>0.0643801034996879</v>
      </c>
      <c r="T101" s="3">
        <v>0.01</v>
      </c>
      <c r="U101" s="19">
        <f t="shared" si="92"/>
        <v>0.000643801034996879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0.0154438010349969</v>
      </c>
      <c r="AR101" s="27">
        <f t="shared" si="96"/>
        <v>7.592</v>
      </c>
      <c r="AS101" s="1">
        <f t="shared" si="97"/>
        <v>0.18</v>
      </c>
      <c r="AT101" s="2">
        <f t="shared" si="101"/>
        <v>51.15</v>
      </c>
      <c r="AU101" s="1">
        <f t="shared" si="98"/>
        <v>7232.74815481917</v>
      </c>
    </row>
    <row r="102" s="1" customFormat="1" spans="1:48">
      <c r="A102" s="6"/>
      <c r="B102" s="6"/>
      <c r="C102" s="9">
        <v>11</v>
      </c>
      <c r="D102" s="12">
        <v>1.4993240669</v>
      </c>
      <c r="E102" s="13">
        <f t="shared" si="99"/>
        <v>9.41512486454839</v>
      </c>
      <c r="F102" s="9" t="s">
        <v>109</v>
      </c>
      <c r="G102" s="6">
        <v>12</v>
      </c>
      <c r="H102" s="11">
        <f t="shared" si="83"/>
        <v>1.4993240669</v>
      </c>
      <c r="I102" s="11">
        <f t="shared" si="84"/>
        <v>274.6493240669</v>
      </c>
      <c r="J102" s="11">
        <f t="shared" si="85"/>
        <v>0.021169887820152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0.156552925446541</v>
      </c>
      <c r="P102" s="11">
        <f t="shared" si="88"/>
        <v>0.0033142078696199</v>
      </c>
      <c r="Q102" s="17">
        <f t="shared" si="89"/>
        <v>0.000596557416531581</v>
      </c>
      <c r="R102" s="11">
        <f t="shared" si="90"/>
        <v>0.0136656</v>
      </c>
      <c r="S102" s="18">
        <f t="shared" si="91"/>
        <v>0.0436539498105887</v>
      </c>
      <c r="T102" s="3">
        <v>0.01</v>
      </c>
      <c r="U102" s="19">
        <f t="shared" si="92"/>
        <v>0.000436539498105887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0.0152365394981059</v>
      </c>
      <c r="AR102" s="27">
        <f t="shared" si="96"/>
        <v>7.592</v>
      </c>
      <c r="AS102" s="1">
        <f t="shared" si="97"/>
        <v>0.18</v>
      </c>
      <c r="AT102" s="2">
        <f t="shared" si="101"/>
        <v>51.15</v>
      </c>
      <c r="AU102" s="1">
        <f t="shared" si="98"/>
        <v>7135.68199247246</v>
      </c>
      <c r="AV102" s="1">
        <f>SUM(AU91:AU102)</f>
        <v>130250.166645484</v>
      </c>
    </row>
    <row r="103" s="1" customFormat="1" spans="1:46">
      <c r="A103" s="6"/>
      <c r="B103" s="6"/>
      <c r="C103" s="9">
        <v>12</v>
      </c>
      <c r="D103" s="12">
        <v>-7.55447676306451</v>
      </c>
      <c r="E103" s="13">
        <f t="shared" si="99"/>
        <v>1.4993240669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</row>
    <row r="106" s="1" customFormat="1" spans="1:32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</row>
    <row r="107" s="1" customFormat="1" spans="1:32">
      <c r="A107" s="6" t="s">
        <v>105</v>
      </c>
      <c r="B107" s="6">
        <f>F9</f>
        <v>122.786</v>
      </c>
      <c r="C107" s="9" t="s">
        <v>106</v>
      </c>
      <c r="D107" s="10">
        <v>-7.6</v>
      </c>
      <c r="E107" s="9"/>
      <c r="F107" s="9"/>
      <c r="G107" s="6">
        <v>1</v>
      </c>
      <c r="H107" s="11">
        <f t="shared" ref="H107:H118" si="102">E108</f>
        <v>-7.6</v>
      </c>
      <c r="I107" s="11">
        <f t="shared" ref="I107:I118" si="103">H107+273.15</f>
        <v>265.55</v>
      </c>
      <c r="J107" s="11">
        <f t="shared" ref="J107:J118" si="104">EXP(($C$18*(I107-$C$16))/($C$19*I107*$C$16))</f>
        <v>0.00628265716882797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0.0173570027204635</v>
      </c>
      <c r="Q107" s="17">
        <f t="shared" ref="Q107:Q118" si="108">P107*$B$109</f>
        <v>0.00503353078893442</v>
      </c>
      <c r="R107" s="11">
        <f t="shared" ref="R107:R118" si="109">L107*$B$109</f>
        <v>0.80117865</v>
      </c>
      <c r="S107" s="18">
        <f t="shared" ref="S107:S118" si="110">Q107/R107</f>
        <v>0.00628265716882797</v>
      </c>
      <c r="T107" s="3">
        <v>0.27</v>
      </c>
      <c r="U107" s="19">
        <f t="shared" ref="U107:U118" si="111">S107*T107</f>
        <v>0.00169631743558355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>U107*0.67*AD107+(V107+W107+X107+Y107+Z107+AA107)/1000</f>
        <v>0.226729594477734</v>
      </c>
      <c r="AC107" s="27">
        <f t="shared" ref="AC107:AC118" si="112">$B$107/12</f>
        <v>10.2321666666667</v>
      </c>
      <c r="AD107" s="1">
        <f t="shared" ref="AD107:AD118" si="113">$B$109</f>
        <v>0.29</v>
      </c>
      <c r="AE107" s="28">
        <f>$E$9/12</f>
        <v>269.534166666667</v>
      </c>
      <c r="AF107" s="1">
        <f>AE107*10000*AC107*AB107</f>
        <v>6253017.46666037</v>
      </c>
    </row>
    <row r="108" s="1" customFormat="1" spans="1:32">
      <c r="A108" s="6" t="s">
        <v>108</v>
      </c>
      <c r="B108" s="6">
        <v>27</v>
      </c>
      <c r="C108" s="9">
        <v>1</v>
      </c>
      <c r="D108" s="12">
        <v>-11.071374514</v>
      </c>
      <c r="E108" s="13">
        <f t="shared" ref="E108:E119" si="114">D107</f>
        <v>-7.6</v>
      </c>
      <c r="F108" s="9" t="s">
        <v>107</v>
      </c>
      <c r="G108" s="6">
        <v>2</v>
      </c>
      <c r="H108" s="11">
        <f t="shared" si="102"/>
        <v>-11.071374514</v>
      </c>
      <c r="I108" s="11">
        <f t="shared" si="103"/>
        <v>262.078625486</v>
      </c>
      <c r="J108" s="11">
        <f t="shared" si="104"/>
        <v>0.00386563200413253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5">L108+O107-P107-N108</f>
        <v>5.50801299727954</v>
      </c>
      <c r="P108" s="11">
        <f t="shared" si="107"/>
        <v>0.0212919513214617</v>
      </c>
      <c r="Q108" s="17">
        <f t="shared" si="108"/>
        <v>0.00617466588322389</v>
      </c>
      <c r="R108" s="11">
        <f t="shared" si="109"/>
        <v>0.80117865</v>
      </c>
      <c r="S108" s="18">
        <f t="shared" si="110"/>
        <v>0.00770697756764224</v>
      </c>
      <c r="T108" s="3">
        <v>0.27</v>
      </c>
      <c r="U108" s="19">
        <f t="shared" si="111"/>
        <v>0.0020808839432634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ref="AB108:AB118" si="116">U108*0.67*AD108+(V108+W108+X108+Y108+Z108+AA108)/1000</f>
        <v>0.226804315750176</v>
      </c>
      <c r="AC108" s="27">
        <f t="shared" si="112"/>
        <v>10.2321666666667</v>
      </c>
      <c r="AD108" s="1">
        <f t="shared" si="113"/>
        <v>0.29</v>
      </c>
      <c r="AE108" s="28">
        <f t="shared" ref="AE108:AE118" si="117">$E$9/12</f>
        <v>269.534166666667</v>
      </c>
      <c r="AF108" s="1">
        <f t="shared" ref="AF108:AF118" si="118">AE108*10000*AC108*AB108</f>
        <v>6255078.21846822</v>
      </c>
    </row>
    <row r="109" s="1" customFormat="1" spans="1:32">
      <c r="A109" s="6" t="s">
        <v>70</v>
      </c>
      <c r="B109" s="6">
        <v>0.29</v>
      </c>
      <c r="C109" s="9">
        <v>2</v>
      </c>
      <c r="D109" s="12">
        <v>-8.03680824510714</v>
      </c>
      <c r="E109" s="13">
        <f t="shared" si="114"/>
        <v>-11.071374514</v>
      </c>
      <c r="F109" s="9" t="s">
        <v>107</v>
      </c>
      <c r="G109" s="6">
        <v>3</v>
      </c>
      <c r="H109" s="11">
        <f t="shared" si="102"/>
        <v>-8.03680824510714</v>
      </c>
      <c r="I109" s="11">
        <f t="shared" si="103"/>
        <v>265.113191754893</v>
      </c>
      <c r="J109" s="11">
        <f t="shared" si="104"/>
        <v>0.00591434176789382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5"/>
        <v>8.24940604595807</v>
      </c>
      <c r="P109" s="11">
        <f t="shared" si="107"/>
        <v>0.0487898067379257</v>
      </c>
      <c r="Q109" s="17">
        <f t="shared" si="108"/>
        <v>0.0141490439539984</v>
      </c>
      <c r="R109" s="11">
        <f t="shared" si="109"/>
        <v>0.80117865</v>
      </c>
      <c r="S109" s="18">
        <f t="shared" si="110"/>
        <v>0.017660285822642</v>
      </c>
      <c r="T109" s="3">
        <v>0.27</v>
      </c>
      <c r="U109" s="19">
        <f t="shared" si="111"/>
        <v>0.00476827717211334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6"/>
        <v>0.227326476254542</v>
      </c>
      <c r="AC109" s="27">
        <f t="shared" si="112"/>
        <v>10.2321666666667</v>
      </c>
      <c r="AD109" s="1">
        <f t="shared" si="113"/>
        <v>0.29</v>
      </c>
      <c r="AE109" s="28">
        <f t="shared" si="117"/>
        <v>269.534166666667</v>
      </c>
      <c r="AF109" s="1">
        <f t="shared" si="118"/>
        <v>6269478.97969976</v>
      </c>
    </row>
    <row r="110" s="1" customFormat="1" spans="1:32">
      <c r="A110" s="6"/>
      <c r="B110" s="6"/>
      <c r="C110" s="9">
        <v>3</v>
      </c>
      <c r="D110" s="12">
        <v>2.67719534816129</v>
      </c>
      <c r="E110" s="13">
        <f t="shared" si="114"/>
        <v>-8.03680824510714</v>
      </c>
      <c r="F110" s="9" t="s">
        <v>107</v>
      </c>
      <c r="G110" s="6">
        <v>4</v>
      </c>
      <c r="H110" s="11">
        <f t="shared" si="102"/>
        <v>2.67719534816129</v>
      </c>
      <c r="I110" s="11">
        <f t="shared" si="103"/>
        <v>275.827195348161</v>
      </c>
      <c r="J110" s="11">
        <f t="shared" si="104"/>
        <v>0.0246301194453636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5"/>
        <v>10.9633012392201</v>
      </c>
      <c r="P110" s="11">
        <f t="shared" si="107"/>
        <v>0.270027419037495</v>
      </c>
      <c r="Q110" s="17">
        <f t="shared" si="108"/>
        <v>0.0783079515208735</v>
      </c>
      <c r="R110" s="11">
        <f t="shared" si="109"/>
        <v>0.80117865</v>
      </c>
      <c r="S110" s="18">
        <f t="shared" si="110"/>
        <v>0.0977409364576472</v>
      </c>
      <c r="T110" s="3">
        <v>0.27</v>
      </c>
      <c r="U110" s="19">
        <f t="shared" si="111"/>
        <v>0.0263900528435647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6"/>
        <v>0.231527587267505</v>
      </c>
      <c r="AC110" s="27">
        <f t="shared" si="112"/>
        <v>10.2321666666667</v>
      </c>
      <c r="AD110" s="1">
        <f t="shared" si="113"/>
        <v>0.29</v>
      </c>
      <c r="AE110" s="28">
        <f t="shared" si="117"/>
        <v>269.534166666667</v>
      </c>
      <c r="AF110" s="1">
        <f t="shared" si="118"/>
        <v>6385342.19819114</v>
      </c>
    </row>
    <row r="111" s="1" customFormat="1" spans="1:32">
      <c r="A111" s="6"/>
      <c r="B111" s="6"/>
      <c r="C111" s="9">
        <v>4</v>
      </c>
      <c r="D111" s="12">
        <v>11.2189685571333</v>
      </c>
      <c r="E111" s="13">
        <f t="shared" si="114"/>
        <v>2.67719534816129</v>
      </c>
      <c r="F111" s="9" t="s">
        <v>107</v>
      </c>
      <c r="G111" s="6">
        <v>5</v>
      </c>
      <c r="H111" s="11">
        <f t="shared" si="102"/>
        <v>11.2189685571333</v>
      </c>
      <c r="I111" s="11">
        <f t="shared" si="103"/>
        <v>284.368968557133</v>
      </c>
      <c r="J111" s="11">
        <f t="shared" si="104"/>
        <v>0.071115728075456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10.1586101291735</v>
      </c>
      <c r="O111" s="11">
        <f t="shared" si="115"/>
        <v>3.29734869100913</v>
      </c>
      <c r="P111" s="11">
        <f t="shared" si="107"/>
        <v>0.234493352879766</v>
      </c>
      <c r="Q111" s="17">
        <f t="shared" si="108"/>
        <v>0.0680030723351322</v>
      </c>
      <c r="R111" s="11">
        <f t="shared" si="109"/>
        <v>0.80117865</v>
      </c>
      <c r="S111" s="18">
        <f t="shared" si="110"/>
        <v>0.0848787874403945</v>
      </c>
      <c r="T111" s="3">
        <v>0.27</v>
      </c>
      <c r="U111" s="19">
        <f t="shared" si="111"/>
        <v>0.0229172726089065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6"/>
        <v>0.279652826067911</v>
      </c>
      <c r="AC111" s="27">
        <f t="shared" si="112"/>
        <v>10.2321666666667</v>
      </c>
      <c r="AD111" s="1">
        <f t="shared" si="113"/>
        <v>0.29</v>
      </c>
      <c r="AE111" s="28">
        <f t="shared" si="117"/>
        <v>269.534166666667</v>
      </c>
      <c r="AF111" s="1">
        <f t="shared" si="118"/>
        <v>7712597.06978971</v>
      </c>
    </row>
    <row r="112" s="1" customFormat="1" spans="1:32">
      <c r="A112" s="6"/>
      <c r="B112" s="6"/>
      <c r="C112" s="9">
        <v>5</v>
      </c>
      <c r="D112" s="12">
        <v>17.9467907332258</v>
      </c>
      <c r="E112" s="13">
        <f t="shared" si="114"/>
        <v>11.2189685571333</v>
      </c>
      <c r="F112" s="9" t="s">
        <v>109</v>
      </c>
      <c r="G112" s="6">
        <v>6</v>
      </c>
      <c r="H112" s="11">
        <f t="shared" si="102"/>
        <v>17.9467907332258</v>
      </c>
      <c r="I112" s="11">
        <f t="shared" si="103"/>
        <v>291.096790733226</v>
      </c>
      <c r="J112" s="11">
        <f t="shared" si="104"/>
        <v>0.156908407472606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5"/>
        <v>5.82554033812937</v>
      </c>
      <c r="P112" s="11">
        <f t="shared" si="107"/>
        <v>0.914076257123308</v>
      </c>
      <c r="Q112" s="17">
        <f t="shared" si="108"/>
        <v>0.265082114565759</v>
      </c>
      <c r="R112" s="11">
        <f t="shared" si="109"/>
        <v>0.80117865</v>
      </c>
      <c r="S112" s="18">
        <f t="shared" si="110"/>
        <v>0.330865175408455</v>
      </c>
      <c r="T112" s="3">
        <v>0.27</v>
      </c>
      <c r="U112" s="19">
        <f t="shared" si="111"/>
        <v>0.0893335973602829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6"/>
        <v>0.292557517967103</v>
      </c>
      <c r="AC112" s="27">
        <f t="shared" si="112"/>
        <v>10.2321666666667</v>
      </c>
      <c r="AD112" s="1">
        <f t="shared" si="113"/>
        <v>0.29</v>
      </c>
      <c r="AE112" s="28">
        <f t="shared" si="117"/>
        <v>269.534166666667</v>
      </c>
      <c r="AF112" s="1">
        <f t="shared" si="118"/>
        <v>8068497.95707086</v>
      </c>
    </row>
    <row r="113" s="1" customFormat="1" spans="1:32">
      <c r="A113" s="6"/>
      <c r="B113" s="6"/>
      <c r="C113" s="9">
        <v>6</v>
      </c>
      <c r="D113" s="12">
        <v>22.282941144</v>
      </c>
      <c r="E113" s="13">
        <f t="shared" si="114"/>
        <v>17.9467907332258</v>
      </c>
      <c r="F113" s="9" t="s">
        <v>107</v>
      </c>
      <c r="G113" s="6">
        <v>7</v>
      </c>
      <c r="H113" s="11">
        <f t="shared" si="102"/>
        <v>22.282941144</v>
      </c>
      <c r="I113" s="11">
        <f t="shared" si="103"/>
        <v>295.432941144</v>
      </c>
      <c r="J113" s="11">
        <f t="shared" si="104"/>
        <v>0.256363660634382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5"/>
        <v>7.67414908100606</v>
      </c>
      <c r="P113" s="11">
        <f t="shared" si="107"/>
        <v>1.96737295066069</v>
      </c>
      <c r="Q113" s="17">
        <f t="shared" si="108"/>
        <v>0.5705381556916</v>
      </c>
      <c r="R113" s="11">
        <f t="shared" si="109"/>
        <v>0.80117865</v>
      </c>
      <c r="S113" s="18">
        <f t="shared" si="110"/>
        <v>0.712123514139574</v>
      </c>
      <c r="T113" s="3">
        <v>0.27</v>
      </c>
      <c r="U113" s="19">
        <f t="shared" si="111"/>
        <v>0.192273348817685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6"/>
        <v>0.312558711675276</v>
      </c>
      <c r="AC113" s="27">
        <f t="shared" si="112"/>
        <v>10.2321666666667</v>
      </c>
      <c r="AD113" s="1">
        <f t="shared" si="113"/>
        <v>0.29</v>
      </c>
      <c r="AE113" s="28">
        <f t="shared" si="117"/>
        <v>269.534166666667</v>
      </c>
      <c r="AF113" s="1">
        <f t="shared" si="118"/>
        <v>8620114.58170848</v>
      </c>
    </row>
    <row r="114" s="1" customFormat="1" spans="1:32">
      <c r="A114" s="6"/>
      <c r="B114" s="6"/>
      <c r="C114" s="9">
        <v>7</v>
      </c>
      <c r="D114" s="12">
        <v>25.9084856767742</v>
      </c>
      <c r="E114" s="13">
        <f t="shared" si="114"/>
        <v>22.282941144</v>
      </c>
      <c r="F114" s="9" t="s">
        <v>107</v>
      </c>
      <c r="G114" s="6">
        <v>8</v>
      </c>
      <c r="H114" s="11">
        <f t="shared" si="102"/>
        <v>25.9084856767742</v>
      </c>
      <c r="I114" s="11">
        <f t="shared" si="103"/>
        <v>299.058485676774</v>
      </c>
      <c r="J114" s="11">
        <f t="shared" si="104"/>
        <v>0.382278570635546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5"/>
        <v>8.46946113034537</v>
      </c>
      <c r="P114" s="11">
        <f t="shared" si="107"/>
        <v>3.23769349496175</v>
      </c>
      <c r="Q114" s="17">
        <f t="shared" si="108"/>
        <v>0.938931113538906</v>
      </c>
      <c r="R114" s="11">
        <f t="shared" si="109"/>
        <v>0.80117865</v>
      </c>
      <c r="S114" s="18">
        <f t="shared" si="110"/>
        <v>1.17193726210616</v>
      </c>
      <c r="T114" s="3">
        <v>0.27</v>
      </c>
      <c r="U114" s="19">
        <f t="shared" si="111"/>
        <v>0.316423060768662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6"/>
        <v>0.336681000707351</v>
      </c>
      <c r="AC114" s="27">
        <f t="shared" si="112"/>
        <v>10.2321666666667</v>
      </c>
      <c r="AD114" s="1">
        <f t="shared" si="113"/>
        <v>0.29</v>
      </c>
      <c r="AE114" s="28">
        <f t="shared" si="117"/>
        <v>269.534166666667</v>
      </c>
      <c r="AF114" s="1">
        <f t="shared" si="118"/>
        <v>9285387.65733341</v>
      </c>
    </row>
    <row r="115" s="1" customFormat="1" spans="1:32">
      <c r="A115" s="6"/>
      <c r="B115" s="6"/>
      <c r="C115" s="9">
        <v>8</v>
      </c>
      <c r="D115" s="12">
        <v>24.3445501070968</v>
      </c>
      <c r="E115" s="13">
        <f t="shared" si="114"/>
        <v>25.9084856767742</v>
      </c>
      <c r="F115" s="9" t="s">
        <v>107</v>
      </c>
      <c r="G115" s="6">
        <v>9</v>
      </c>
      <c r="H115" s="11">
        <f t="shared" si="102"/>
        <v>24.3445501070968</v>
      </c>
      <c r="I115" s="11">
        <f t="shared" si="103"/>
        <v>297.494550107097</v>
      </c>
      <c r="J115" s="11">
        <f t="shared" si="104"/>
        <v>0.322141435206151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5"/>
        <v>7.99445263538362</v>
      </c>
      <c r="P115" s="11">
        <f t="shared" si="107"/>
        <v>2.57534444565007</v>
      </c>
      <c r="Q115" s="17">
        <f t="shared" si="108"/>
        <v>0.746849889238521</v>
      </c>
      <c r="R115" s="11">
        <f t="shared" si="109"/>
        <v>0.80117865</v>
      </c>
      <c r="S115" s="18">
        <f t="shared" si="110"/>
        <v>0.932188955907051</v>
      </c>
      <c r="T115" s="3">
        <v>0.27</v>
      </c>
      <c r="U115" s="19">
        <f t="shared" si="111"/>
        <v>0.251691018094904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16"/>
        <v>0.32410356481584</v>
      </c>
      <c r="AC115" s="27">
        <f t="shared" si="112"/>
        <v>10.2321666666667</v>
      </c>
      <c r="AD115" s="1">
        <f t="shared" si="113"/>
        <v>0.29</v>
      </c>
      <c r="AE115" s="28">
        <f t="shared" si="117"/>
        <v>269.534166666667</v>
      </c>
      <c r="AF115" s="1">
        <f t="shared" si="118"/>
        <v>8938512.22408182</v>
      </c>
    </row>
    <row r="116" s="1" customFormat="1" spans="1:32">
      <c r="A116" s="6"/>
      <c r="B116" s="6"/>
      <c r="C116" s="9">
        <v>9</v>
      </c>
      <c r="D116" s="12">
        <v>17.3210507663333</v>
      </c>
      <c r="E116" s="13">
        <f t="shared" si="114"/>
        <v>24.3445501070968</v>
      </c>
      <c r="F116" s="9" t="s">
        <v>107</v>
      </c>
      <c r="G116" s="6">
        <v>10</v>
      </c>
      <c r="H116" s="11">
        <f t="shared" si="102"/>
        <v>17.3210507663333</v>
      </c>
      <c r="I116" s="11">
        <f t="shared" si="103"/>
        <v>290.471050766333</v>
      </c>
      <c r="J116" s="11">
        <f t="shared" si="104"/>
        <v>0.145999963236406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5"/>
        <v>8.18179318973355</v>
      </c>
      <c r="P116" s="11">
        <f t="shared" si="107"/>
        <v>1.19454150490898</v>
      </c>
      <c r="Q116" s="17">
        <f t="shared" si="108"/>
        <v>0.346417036423604</v>
      </c>
      <c r="R116" s="11">
        <f t="shared" si="109"/>
        <v>0.80117865</v>
      </c>
      <c r="S116" s="18">
        <f t="shared" si="110"/>
        <v>0.432384258396806</v>
      </c>
      <c r="T116" s="3">
        <v>0.27</v>
      </c>
      <c r="U116" s="19">
        <f t="shared" si="111"/>
        <v>0.116743749767138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6"/>
        <v>0.249083310579755</v>
      </c>
      <c r="AC116" s="27">
        <f t="shared" si="112"/>
        <v>10.2321666666667</v>
      </c>
      <c r="AD116" s="1">
        <f t="shared" si="113"/>
        <v>0.29</v>
      </c>
      <c r="AE116" s="28">
        <f t="shared" si="117"/>
        <v>269.534166666667</v>
      </c>
      <c r="AF116" s="1">
        <f t="shared" si="118"/>
        <v>6869514.74198378</v>
      </c>
    </row>
    <row r="117" s="1" customFormat="1" spans="1:32">
      <c r="A117" s="6"/>
      <c r="B117" s="6"/>
      <c r="C117" s="9">
        <v>10</v>
      </c>
      <c r="D117" s="12">
        <v>9.41512486454839</v>
      </c>
      <c r="E117" s="13">
        <f t="shared" si="114"/>
        <v>17.3210507663333</v>
      </c>
      <c r="F117" s="9" t="s">
        <v>107</v>
      </c>
      <c r="G117" s="6">
        <v>11</v>
      </c>
      <c r="H117" s="11">
        <f t="shared" si="102"/>
        <v>9.41512486454839</v>
      </c>
      <c r="I117" s="11">
        <f t="shared" si="103"/>
        <v>282.565124864548</v>
      </c>
      <c r="J117" s="11">
        <f t="shared" si="104"/>
        <v>0.0571527077984578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6.63788910058334</v>
      </c>
      <c r="O117" s="11">
        <f t="shared" si="115"/>
        <v>3.11204758424123</v>
      </c>
      <c r="P117" s="11">
        <f t="shared" si="107"/>
        <v>0.177861946237035</v>
      </c>
      <c r="Q117" s="17">
        <f t="shared" si="108"/>
        <v>0.0515799644087402</v>
      </c>
      <c r="R117" s="11">
        <f t="shared" si="109"/>
        <v>0.80117865</v>
      </c>
      <c r="S117" s="18">
        <f t="shared" si="110"/>
        <v>0.0643801034996879</v>
      </c>
      <c r="T117" s="3">
        <v>0.27</v>
      </c>
      <c r="U117" s="19">
        <f t="shared" si="111"/>
        <v>0.0173826279449157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6"/>
        <v>0.229777444609697</v>
      </c>
      <c r="AC117" s="27">
        <f t="shared" si="112"/>
        <v>10.2321666666667</v>
      </c>
      <c r="AD117" s="1">
        <f t="shared" si="113"/>
        <v>0.29</v>
      </c>
      <c r="AE117" s="28">
        <f t="shared" si="117"/>
        <v>269.534166666667</v>
      </c>
      <c r="AF117" s="1">
        <f t="shared" si="118"/>
        <v>6337074.6897804</v>
      </c>
    </row>
    <row r="118" s="1" customFormat="1" spans="1:33">
      <c r="A118" s="6"/>
      <c r="B118" s="6"/>
      <c r="C118" s="9">
        <v>11</v>
      </c>
      <c r="D118" s="12">
        <v>1.4993240669</v>
      </c>
      <c r="E118" s="13">
        <f t="shared" si="114"/>
        <v>9.41512486454839</v>
      </c>
      <c r="F118" s="9" t="s">
        <v>109</v>
      </c>
      <c r="G118" s="6">
        <v>12</v>
      </c>
      <c r="H118" s="11">
        <f t="shared" si="102"/>
        <v>1.4993240669</v>
      </c>
      <c r="I118" s="11">
        <f t="shared" si="103"/>
        <v>274.6493240669</v>
      </c>
      <c r="J118" s="11">
        <f t="shared" si="104"/>
        <v>0.021169887820152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5"/>
        <v>5.69687063800419</v>
      </c>
      <c r="P118" s="11">
        <f t="shared" si="107"/>
        <v>0.120602112332466</v>
      </c>
      <c r="Q118" s="17">
        <f t="shared" si="108"/>
        <v>0.0349746125764152</v>
      </c>
      <c r="R118" s="11">
        <f t="shared" si="109"/>
        <v>0.80117865</v>
      </c>
      <c r="S118" s="18">
        <f t="shared" si="110"/>
        <v>0.0436539498105887</v>
      </c>
      <c r="T118" s="3">
        <v>0.27</v>
      </c>
      <c r="U118" s="19">
        <f t="shared" si="111"/>
        <v>0.011786566448859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6"/>
        <v>0.228690129861013</v>
      </c>
      <c r="AC118" s="27">
        <f t="shared" si="112"/>
        <v>10.2321666666667</v>
      </c>
      <c r="AD118" s="1">
        <f t="shared" si="113"/>
        <v>0.29</v>
      </c>
      <c r="AE118" s="28">
        <f t="shared" si="117"/>
        <v>269.534166666667</v>
      </c>
      <c r="AF118" s="1">
        <f t="shared" si="118"/>
        <v>6307087.43500258</v>
      </c>
      <c r="AG118" s="1">
        <f>SUM(AF107:AF118)</f>
        <v>87301703.2197705</v>
      </c>
    </row>
    <row r="119" s="1" customFormat="1" spans="1:46">
      <c r="A119" s="6"/>
      <c r="B119" s="6"/>
      <c r="C119" s="9">
        <v>12</v>
      </c>
      <c r="D119" s="12">
        <v>-7.55447676306451</v>
      </c>
      <c r="E119" s="13">
        <f t="shared" si="114"/>
        <v>1.4993240669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spans="19:82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spans="1:82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spans="1:82">
      <c r="A123" s="6" t="s">
        <v>105</v>
      </c>
      <c r="B123" s="6">
        <f>F10</f>
        <v>625.464</v>
      </c>
      <c r="C123" s="9" t="s">
        <v>106</v>
      </c>
      <c r="D123" s="10">
        <v>-7.6</v>
      </c>
      <c r="E123" s="9"/>
      <c r="F123" s="9"/>
      <c r="G123" s="6">
        <v>1</v>
      </c>
      <c r="H123" s="11">
        <f t="shared" ref="H123:H134" si="119">E124</f>
        <v>-7.6</v>
      </c>
      <c r="I123" s="11">
        <f t="shared" ref="I123:I134" si="120">H123+273.15</f>
        <v>265.55</v>
      </c>
      <c r="J123" s="11">
        <f t="shared" ref="J123:J134" si="121">EXP(($C$18*(I123-$C$16))/($C$19*I123*$C$16))</f>
        <v>0.00628265716882797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0.00327464656953652</v>
      </c>
      <c r="Q123" s="17">
        <f t="shared" ref="Q123:Q134" si="125">P123*$B$125</f>
        <v>0.000851408108079494</v>
      </c>
      <c r="R123" s="11">
        <f t="shared" ref="R123:R134" si="126">L123*$B$125</f>
        <v>0.1355172</v>
      </c>
      <c r="S123" s="18">
        <f t="shared" ref="S123:S134" si="127">Q123/R123</f>
        <v>0.00628265716882797</v>
      </c>
      <c r="T123" s="3">
        <v>0.01</v>
      </c>
      <c r="U123" s="19">
        <f t="shared" ref="U123:U134" si="128">S123*T123</f>
        <v>6.28265716882797e-5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0.00555282657168828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0.575</v>
      </c>
      <c r="AX123" s="1">
        <f t="shared" ref="AX123:AX134" si="134">AW123*10000*AV123*0.67*AU123*AT123</f>
        <v>289.901976873376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spans="1:82">
      <c r="A124" s="6" t="s">
        <v>108</v>
      </c>
      <c r="B124" s="6">
        <v>1</v>
      </c>
      <c r="C124" s="9">
        <v>1</v>
      </c>
      <c r="D124" s="12">
        <v>-11.071374514</v>
      </c>
      <c r="E124" s="13">
        <f t="shared" ref="E124:E135" si="135">D123</f>
        <v>-7.6</v>
      </c>
      <c r="F124" s="9" t="s">
        <v>107</v>
      </c>
      <c r="G124" s="6">
        <v>2</v>
      </c>
      <c r="H124" s="11">
        <f t="shared" si="119"/>
        <v>-11.071374514</v>
      </c>
      <c r="I124" s="11">
        <f t="shared" si="120"/>
        <v>262.078625486</v>
      </c>
      <c r="J124" s="11">
        <f t="shared" si="121"/>
        <v>0.00386563200413253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1.03916535343046</v>
      </c>
      <c r="P124" s="11">
        <f t="shared" si="124"/>
        <v>0.00401703084780649</v>
      </c>
      <c r="Q124" s="17">
        <f t="shared" si="125"/>
        <v>0.00104442802042969</v>
      </c>
      <c r="R124" s="11">
        <f t="shared" si="126"/>
        <v>0.1355172</v>
      </c>
      <c r="S124" s="18">
        <f t="shared" si="127"/>
        <v>0.00770697756764224</v>
      </c>
      <c r="T124" s="3">
        <v>0.01</v>
      </c>
      <c r="U124" s="19">
        <f t="shared" si="128"/>
        <v>7.70697756764224e-5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0.00556706977567642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0.575</v>
      </c>
      <c r="AX124" s="1">
        <f t="shared" si="134"/>
        <v>290.645586085705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spans="1:82">
      <c r="A125" s="6" t="s">
        <v>70</v>
      </c>
      <c r="B125" s="6">
        <v>0.26</v>
      </c>
      <c r="C125" s="9">
        <v>2</v>
      </c>
      <c r="D125" s="12">
        <v>-8.03680824510714</v>
      </c>
      <c r="E125" s="13">
        <f t="shared" si="135"/>
        <v>-11.071374514</v>
      </c>
      <c r="F125" s="9" t="s">
        <v>107</v>
      </c>
      <c r="G125" s="6">
        <v>3</v>
      </c>
      <c r="H125" s="11">
        <f t="shared" si="119"/>
        <v>-8.03680824510714</v>
      </c>
      <c r="I125" s="11">
        <f t="shared" si="120"/>
        <v>265.113191754893</v>
      </c>
      <c r="J125" s="11">
        <f t="shared" si="121"/>
        <v>0.00591434176789382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1.55636832258266</v>
      </c>
      <c r="P125" s="11">
        <f t="shared" si="124"/>
        <v>0.00920489417647746</v>
      </c>
      <c r="Q125" s="17">
        <f t="shared" si="125"/>
        <v>0.00239327248588414</v>
      </c>
      <c r="R125" s="11">
        <f t="shared" si="126"/>
        <v>0.1355172</v>
      </c>
      <c r="S125" s="18">
        <f t="shared" si="127"/>
        <v>0.017660285822642</v>
      </c>
      <c r="T125" s="3">
        <v>0.01</v>
      </c>
      <c r="U125" s="19">
        <f t="shared" si="128"/>
        <v>0.00017660285822642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0.00566660285822642</v>
      </c>
      <c r="AU125" s="27">
        <f t="shared" si="132"/>
        <v>52.122</v>
      </c>
      <c r="AV125" s="1">
        <f t="shared" si="133"/>
        <v>0.26</v>
      </c>
      <c r="AW125" s="2">
        <f t="shared" si="137"/>
        <v>0.575</v>
      </c>
      <c r="AX125" s="1">
        <f t="shared" si="134"/>
        <v>295.842009388869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spans="1:82">
      <c r="A126" s="6"/>
      <c r="B126" s="6"/>
      <c r="C126" s="9">
        <v>3</v>
      </c>
      <c r="D126" s="12">
        <v>2.67719534816129</v>
      </c>
      <c r="E126" s="13">
        <f t="shared" si="135"/>
        <v>-8.03680824510714</v>
      </c>
      <c r="F126" s="9" t="s">
        <v>107</v>
      </c>
      <c r="G126" s="6">
        <v>4</v>
      </c>
      <c r="H126" s="11">
        <f t="shared" si="119"/>
        <v>2.67719534816129</v>
      </c>
      <c r="I126" s="11">
        <f t="shared" si="120"/>
        <v>275.827195348161</v>
      </c>
      <c r="J126" s="11">
        <f t="shared" si="121"/>
        <v>0.0246301194453636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2.06838342840618</v>
      </c>
      <c r="P126" s="11">
        <f t="shared" si="124"/>
        <v>0.0509445309004549</v>
      </c>
      <c r="Q126" s="17">
        <f t="shared" si="125"/>
        <v>0.0132455780341183</v>
      </c>
      <c r="R126" s="11">
        <f t="shared" si="126"/>
        <v>0.1355172</v>
      </c>
      <c r="S126" s="18">
        <f t="shared" si="127"/>
        <v>0.0977409364576472</v>
      </c>
      <c r="T126" s="3">
        <v>0.01</v>
      </c>
      <c r="U126" s="19">
        <f t="shared" si="128"/>
        <v>0.000977409364576472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0.00646740936457647</v>
      </c>
      <c r="AU126" s="27">
        <f t="shared" si="132"/>
        <v>52.122</v>
      </c>
      <c r="AV126" s="1">
        <f t="shared" si="133"/>
        <v>0.26</v>
      </c>
      <c r="AW126" s="2">
        <f t="shared" si="137"/>
        <v>0.575</v>
      </c>
      <c r="AX126" s="1">
        <f t="shared" si="134"/>
        <v>337.650516513441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spans="1:82">
      <c r="A127" s="6"/>
      <c r="B127" s="6"/>
      <c r="C127" s="9">
        <v>4</v>
      </c>
      <c r="D127" s="12">
        <v>11.2189685571333</v>
      </c>
      <c r="E127" s="13">
        <f t="shared" si="135"/>
        <v>2.67719534816129</v>
      </c>
      <c r="F127" s="9" t="s">
        <v>107</v>
      </c>
      <c r="G127" s="6">
        <v>5</v>
      </c>
      <c r="H127" s="11">
        <f t="shared" si="119"/>
        <v>11.2189685571333</v>
      </c>
      <c r="I127" s="11">
        <f t="shared" si="120"/>
        <v>284.368968557133</v>
      </c>
      <c r="J127" s="11">
        <f t="shared" si="121"/>
        <v>0.071115728075456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1.91656695263044</v>
      </c>
      <c r="O127" s="11">
        <f t="shared" si="136"/>
        <v>0.622091944875286</v>
      </c>
      <c r="P127" s="11">
        <f t="shared" si="124"/>
        <v>0.0442405215896824</v>
      </c>
      <c r="Q127" s="17">
        <f t="shared" si="125"/>
        <v>0.0115025356133174</v>
      </c>
      <c r="R127" s="11">
        <f t="shared" si="126"/>
        <v>0.1355172</v>
      </c>
      <c r="S127" s="18">
        <f t="shared" si="127"/>
        <v>0.0848787874403945</v>
      </c>
      <c r="T127" s="3">
        <v>0.01</v>
      </c>
      <c r="U127" s="19">
        <f t="shared" si="128"/>
        <v>0.000848787874403945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0.0107987878744039</v>
      </c>
      <c r="AU127" s="27">
        <f t="shared" si="132"/>
        <v>52.122</v>
      </c>
      <c r="AV127" s="1">
        <f t="shared" si="133"/>
        <v>0.26</v>
      </c>
      <c r="AW127" s="2">
        <f t="shared" si="137"/>
        <v>0.575</v>
      </c>
      <c r="AX127" s="1">
        <f t="shared" si="134"/>
        <v>563.783131385306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spans="1:82">
      <c r="A128" s="6"/>
      <c r="B128" s="6"/>
      <c r="C128" s="9">
        <v>5</v>
      </c>
      <c r="D128" s="12">
        <v>17.9467907332258</v>
      </c>
      <c r="E128" s="13">
        <f t="shared" si="135"/>
        <v>11.2189685571333</v>
      </c>
      <c r="F128" s="9" t="s">
        <v>109</v>
      </c>
      <c r="G128" s="6">
        <v>6</v>
      </c>
      <c r="H128" s="11">
        <f t="shared" si="119"/>
        <v>17.9467907332258</v>
      </c>
      <c r="I128" s="11">
        <f t="shared" si="120"/>
        <v>291.096790733226</v>
      </c>
      <c r="J128" s="11">
        <f t="shared" si="121"/>
        <v>0.156908407472606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1.0990714232856</v>
      </c>
      <c r="P128" s="11">
        <f t="shared" si="124"/>
        <v>0.172453546726395</v>
      </c>
      <c r="Q128" s="17">
        <f t="shared" si="125"/>
        <v>0.0448379221488627</v>
      </c>
      <c r="R128" s="11">
        <f t="shared" si="126"/>
        <v>0.1355172</v>
      </c>
      <c r="S128" s="18">
        <f t="shared" si="127"/>
        <v>0.330865175408455</v>
      </c>
      <c r="T128" s="3">
        <v>0.01</v>
      </c>
      <c r="U128" s="19">
        <f t="shared" si="128"/>
        <v>0.00330865175408455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0.0132586517540846</v>
      </c>
      <c r="AU128" s="27">
        <f t="shared" si="132"/>
        <v>52.122</v>
      </c>
      <c r="AV128" s="1">
        <f t="shared" si="133"/>
        <v>0.26</v>
      </c>
      <c r="AW128" s="2">
        <f t="shared" si="137"/>
        <v>0.575</v>
      </c>
      <c r="AX128" s="1">
        <f t="shared" si="134"/>
        <v>692.207708013494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spans="1:82">
      <c r="A129" s="6"/>
      <c r="B129" s="6"/>
      <c r="C129" s="9">
        <v>6</v>
      </c>
      <c r="D129" s="12">
        <v>22.282941144</v>
      </c>
      <c r="E129" s="13">
        <f t="shared" si="135"/>
        <v>17.9467907332258</v>
      </c>
      <c r="F129" s="9" t="s">
        <v>107</v>
      </c>
      <c r="G129" s="6">
        <v>7</v>
      </c>
      <c r="H129" s="11">
        <f t="shared" si="119"/>
        <v>22.282941144</v>
      </c>
      <c r="I129" s="11">
        <f t="shared" si="120"/>
        <v>295.432941144</v>
      </c>
      <c r="J129" s="11">
        <f t="shared" si="121"/>
        <v>0.256363660634382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1.44783787655921</v>
      </c>
      <c r="P129" s="11">
        <f t="shared" si="124"/>
        <v>0.371173018039829</v>
      </c>
      <c r="Q129" s="17">
        <f t="shared" si="125"/>
        <v>0.0965049846903555</v>
      </c>
      <c r="R129" s="11">
        <f t="shared" si="126"/>
        <v>0.1355172</v>
      </c>
      <c r="S129" s="18">
        <f t="shared" si="127"/>
        <v>0.712123514139574</v>
      </c>
      <c r="T129" s="3">
        <v>0.01</v>
      </c>
      <c r="U129" s="19">
        <f t="shared" si="128"/>
        <v>0.00712123514139574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0.0170712351413957</v>
      </c>
      <c r="AU129" s="27">
        <f t="shared" si="132"/>
        <v>52.122</v>
      </c>
      <c r="AV129" s="1">
        <f t="shared" si="133"/>
        <v>0.26</v>
      </c>
      <c r="AW129" s="2">
        <f t="shared" si="137"/>
        <v>0.575</v>
      </c>
      <c r="AX129" s="1">
        <f t="shared" si="134"/>
        <v>891.255066454595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spans="1:82">
      <c r="A130" s="6"/>
      <c r="B130" s="6"/>
      <c r="C130" s="9">
        <v>7</v>
      </c>
      <c r="D130" s="12">
        <v>25.9084856767742</v>
      </c>
      <c r="E130" s="13">
        <f t="shared" si="135"/>
        <v>22.282941144</v>
      </c>
      <c r="F130" s="9" t="s">
        <v>107</v>
      </c>
      <c r="G130" s="6">
        <v>8</v>
      </c>
      <c r="H130" s="11">
        <f t="shared" si="119"/>
        <v>25.9084856767742</v>
      </c>
      <c r="I130" s="11">
        <f t="shared" si="120"/>
        <v>299.058485676774</v>
      </c>
      <c r="J130" s="11">
        <f t="shared" si="121"/>
        <v>0.382278570635546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1.59788485851938</v>
      </c>
      <c r="P130" s="11">
        <f t="shared" si="124"/>
        <v>0.610837139754971</v>
      </c>
      <c r="Q130" s="17">
        <f t="shared" si="125"/>
        <v>0.158817656336292</v>
      </c>
      <c r="R130" s="11">
        <f t="shared" si="126"/>
        <v>0.1355172</v>
      </c>
      <c r="S130" s="18">
        <f t="shared" si="127"/>
        <v>1.17193726210616</v>
      </c>
      <c r="T130" s="3">
        <v>0.01</v>
      </c>
      <c r="U130" s="19">
        <f t="shared" si="128"/>
        <v>0.0117193726210616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0.0216693726210616</v>
      </c>
      <c r="AU130" s="27">
        <f t="shared" si="132"/>
        <v>52.122</v>
      </c>
      <c r="AV130" s="1">
        <f t="shared" si="133"/>
        <v>0.26</v>
      </c>
      <c r="AW130" s="2">
        <f t="shared" si="137"/>
        <v>0.575</v>
      </c>
      <c r="AX130" s="1">
        <f t="shared" si="134"/>
        <v>1131.31463397057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spans="1:82">
      <c r="A131" s="6"/>
      <c r="B131" s="6"/>
      <c r="C131" s="9">
        <v>8</v>
      </c>
      <c r="D131" s="12">
        <v>24.3445501070968</v>
      </c>
      <c r="E131" s="13">
        <f t="shared" si="135"/>
        <v>25.9084856767742</v>
      </c>
      <c r="F131" s="9" t="s">
        <v>107</v>
      </c>
      <c r="G131" s="6">
        <v>9</v>
      </c>
      <c r="H131" s="11">
        <f t="shared" si="119"/>
        <v>24.3445501070968</v>
      </c>
      <c r="I131" s="11">
        <f t="shared" si="120"/>
        <v>297.494550107097</v>
      </c>
      <c r="J131" s="11">
        <f t="shared" si="121"/>
        <v>0.322141435206151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1.50826771876441</v>
      </c>
      <c r="P131" s="11">
        <f t="shared" si="124"/>
        <v>0.485875527597873</v>
      </c>
      <c r="Q131" s="17">
        <f t="shared" si="125"/>
        <v>0.126327637175447</v>
      </c>
      <c r="R131" s="11">
        <f t="shared" si="126"/>
        <v>0.1355172</v>
      </c>
      <c r="S131" s="18">
        <f t="shared" si="127"/>
        <v>0.932188955907052</v>
      </c>
      <c r="T131" s="3">
        <v>0.01</v>
      </c>
      <c r="U131" s="19">
        <f t="shared" si="128"/>
        <v>0.00932188955907052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0.0192718895590705</v>
      </c>
      <c r="AU131" s="27">
        <f t="shared" si="132"/>
        <v>52.122</v>
      </c>
      <c r="AV131" s="1">
        <f t="shared" si="133"/>
        <v>0.26</v>
      </c>
      <c r="AW131" s="2">
        <f t="shared" si="137"/>
        <v>0.575</v>
      </c>
      <c r="AX131" s="1">
        <f t="shared" si="134"/>
        <v>1006.14683515341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spans="1:82">
      <c r="A132" s="6"/>
      <c r="B132" s="6"/>
      <c r="C132" s="9">
        <v>9</v>
      </c>
      <c r="D132" s="12">
        <v>17.3210507663333</v>
      </c>
      <c r="E132" s="13">
        <f t="shared" si="135"/>
        <v>24.3445501070968</v>
      </c>
      <c r="F132" s="9" t="s">
        <v>107</v>
      </c>
      <c r="G132" s="6">
        <v>10</v>
      </c>
      <c r="H132" s="11">
        <f t="shared" si="119"/>
        <v>17.3210507663333</v>
      </c>
      <c r="I132" s="11">
        <f t="shared" si="120"/>
        <v>290.471050766333</v>
      </c>
      <c r="J132" s="11">
        <f t="shared" si="121"/>
        <v>0.145999963236406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1.54361219116654</v>
      </c>
      <c r="P132" s="11">
        <f t="shared" si="124"/>
        <v>0.225367323161583</v>
      </c>
      <c r="Q132" s="17">
        <f t="shared" si="125"/>
        <v>0.0585955040220116</v>
      </c>
      <c r="R132" s="11">
        <f t="shared" si="126"/>
        <v>0.1355172</v>
      </c>
      <c r="S132" s="18">
        <f t="shared" si="127"/>
        <v>0.432384258396806</v>
      </c>
      <c r="T132" s="3">
        <v>0.01</v>
      </c>
      <c r="U132" s="19">
        <f t="shared" si="128"/>
        <v>0.00432384258396806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0.00981384258396806</v>
      </c>
      <c r="AU132" s="27">
        <f t="shared" si="132"/>
        <v>52.122</v>
      </c>
      <c r="AV132" s="1">
        <f t="shared" si="133"/>
        <v>0.26</v>
      </c>
      <c r="AW132" s="2">
        <f t="shared" si="137"/>
        <v>0.575</v>
      </c>
      <c r="AX132" s="1">
        <f t="shared" si="134"/>
        <v>512.3611063818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spans="1:82">
      <c r="A133" s="6"/>
      <c r="B133" s="6"/>
      <c r="C133" s="9">
        <v>10</v>
      </c>
      <c r="D133" s="12">
        <v>9.41512486454839</v>
      </c>
      <c r="E133" s="13">
        <f t="shared" si="135"/>
        <v>17.3210507663333</v>
      </c>
      <c r="F133" s="9" t="s">
        <v>107</v>
      </c>
      <c r="G133" s="6">
        <v>11</v>
      </c>
      <c r="H133" s="11">
        <f t="shared" si="119"/>
        <v>9.41512486454839</v>
      </c>
      <c r="I133" s="11">
        <f t="shared" si="120"/>
        <v>282.565124864548</v>
      </c>
      <c r="J133" s="11">
        <f t="shared" si="121"/>
        <v>0.0571527077984578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1.25233262460471</v>
      </c>
      <c r="O133" s="11">
        <f t="shared" si="136"/>
        <v>0.587132243400248</v>
      </c>
      <c r="P133" s="11">
        <f t="shared" si="124"/>
        <v>0.0335561975461074</v>
      </c>
      <c r="Q133" s="17">
        <f t="shared" si="125"/>
        <v>0.00872461136198792</v>
      </c>
      <c r="R133" s="11">
        <f t="shared" si="126"/>
        <v>0.1355172</v>
      </c>
      <c r="S133" s="18">
        <f t="shared" si="127"/>
        <v>0.064380103499688</v>
      </c>
      <c r="T133" s="3">
        <v>0.01</v>
      </c>
      <c r="U133" s="19">
        <f t="shared" si="128"/>
        <v>0.00064380103499688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0.00613380103499688</v>
      </c>
      <c r="AU133" s="27">
        <f t="shared" si="132"/>
        <v>52.122</v>
      </c>
      <c r="AV133" s="1">
        <f t="shared" si="133"/>
        <v>0.26</v>
      </c>
      <c r="AW133" s="2">
        <f t="shared" si="137"/>
        <v>0.575</v>
      </c>
      <c r="AX133" s="1">
        <f t="shared" si="134"/>
        <v>320.233492409058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spans="1:51">
      <c r="A134" s="6"/>
      <c r="B134" s="6"/>
      <c r="C134" s="9">
        <v>11</v>
      </c>
      <c r="D134" s="12">
        <v>1.4993240669</v>
      </c>
      <c r="E134" s="13">
        <f t="shared" si="135"/>
        <v>9.41512486454839</v>
      </c>
      <c r="F134" s="9" t="s">
        <v>109</v>
      </c>
      <c r="G134" s="6">
        <v>12</v>
      </c>
      <c r="H134" s="11">
        <f t="shared" si="119"/>
        <v>1.4993240669</v>
      </c>
      <c r="I134" s="11">
        <f t="shared" si="120"/>
        <v>274.6493240669</v>
      </c>
      <c r="J134" s="11">
        <f t="shared" si="121"/>
        <v>0.021169887820152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1.07479604585414</v>
      </c>
      <c r="P134" s="11">
        <f t="shared" si="124"/>
        <v>0.0227533117202751</v>
      </c>
      <c r="Q134" s="17">
        <f t="shared" si="125"/>
        <v>0.00591586104727152</v>
      </c>
      <c r="R134" s="11">
        <f t="shared" si="126"/>
        <v>0.1355172</v>
      </c>
      <c r="S134" s="18">
        <f t="shared" si="127"/>
        <v>0.0436539498105888</v>
      </c>
      <c r="T134" s="3">
        <v>0.01</v>
      </c>
      <c r="U134" s="19">
        <f t="shared" si="128"/>
        <v>0.000436539498105888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0.00592653949810589</v>
      </c>
      <c r="AU134" s="27">
        <f t="shared" si="132"/>
        <v>52.122</v>
      </c>
      <c r="AV134" s="1">
        <f t="shared" si="133"/>
        <v>0.26</v>
      </c>
      <c r="AW134" s="2">
        <f t="shared" si="137"/>
        <v>0.575</v>
      </c>
      <c r="AX134" s="1">
        <f t="shared" si="134"/>
        <v>309.412781821614</v>
      </c>
      <c r="AY134" s="1">
        <f>SUM(AX123:AX134)</f>
        <v>6640.75484445123</v>
      </c>
    </row>
    <row r="135" s="1" customFormat="1" spans="1:46">
      <c r="A135" s="6"/>
      <c r="B135" s="6"/>
      <c r="C135" s="9">
        <v>12</v>
      </c>
      <c r="D135" s="12">
        <v>-7.55447676306451</v>
      </c>
      <c r="E135" s="13">
        <f t="shared" si="135"/>
        <v>1.4993240669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-7.6</v>
      </c>
      <c r="E139" s="9"/>
      <c r="F139" s="9"/>
      <c r="G139" s="6">
        <v>1</v>
      </c>
      <c r="H139" s="11">
        <f t="shared" ref="H139:H150" si="138">E140</f>
        <v>-7.6</v>
      </c>
      <c r="I139" s="11">
        <f t="shared" ref="I139:I150" si="139">H139+273.15</f>
        <v>265.55</v>
      </c>
      <c r="J139" s="11">
        <f t="shared" ref="J139:J150" si="140">EXP(($C$18*(I139-$C$16))/($C$19*I139*$C$16))</f>
        <v>0.00628265716882797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0.00178867249596532</v>
      </c>
      <c r="Q139" s="17">
        <f t="shared" ref="Q139:Q150" si="144">P139*$B$125</f>
        <v>0.000465054848950984</v>
      </c>
      <c r="R139" s="11">
        <f t="shared" ref="R139:R150" si="145">L139*$B$125</f>
        <v>0.074022</v>
      </c>
      <c r="S139" s="18">
        <f t="shared" ref="S139:S150" si="146">Q139/R139</f>
        <v>0.00628265716882797</v>
      </c>
      <c r="T139" s="3">
        <v>0.01</v>
      </c>
      <c r="U139" s="19">
        <f t="shared" ref="U139:U150" si="147">S139*T139</f>
        <v>6.28265716882797e-5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0.00555282657168828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4.15833333333333</v>
      </c>
      <c r="AX139" s="1">
        <f t="shared" ref="AX139:AX150" si="153">AW139*10000*AV139*0.67*AU139*AT139</f>
        <v>1145.16753378248</v>
      </c>
      <c r="AZ139" s="2">
        <f>$E$12/12</f>
        <v>0.516666666666667</v>
      </c>
      <c r="BA139" s="1">
        <f t="shared" ref="BA139:BA150" si="154">AZ139*10000*AV139*0.67*AU139*AT139</f>
        <v>142.285344878785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-11.071374514</v>
      </c>
      <c r="E140" s="13">
        <f t="shared" ref="E140:E151" si="155">D139</f>
        <v>-7.6</v>
      </c>
      <c r="F140" s="9" t="s">
        <v>107</v>
      </c>
      <c r="G140" s="6">
        <v>2</v>
      </c>
      <c r="H140" s="11">
        <f t="shared" si="138"/>
        <v>-11.071374514</v>
      </c>
      <c r="I140" s="11">
        <f t="shared" si="139"/>
        <v>262.078625486</v>
      </c>
      <c r="J140" s="11">
        <f t="shared" si="140"/>
        <v>0.00386563200413253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0.567611327504035</v>
      </c>
      <c r="P140" s="11">
        <f t="shared" si="143"/>
        <v>0.00219417651350775</v>
      </c>
      <c r="Q140" s="17">
        <f t="shared" si="144"/>
        <v>0.000570485893512014</v>
      </c>
      <c r="R140" s="11">
        <f t="shared" si="145"/>
        <v>0.074022</v>
      </c>
      <c r="S140" s="18">
        <f t="shared" si="146"/>
        <v>0.00770697756764224</v>
      </c>
      <c r="T140" s="3">
        <v>0.01</v>
      </c>
      <c r="U140" s="19">
        <f t="shared" si="147"/>
        <v>7.70697756764224e-5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0.00556706977567642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4.15833333333333</v>
      </c>
      <c r="AX140" s="1">
        <f t="shared" si="153"/>
        <v>1148.10493054316</v>
      </c>
      <c r="AZ140" s="2">
        <f t="shared" ref="AZ140:AZ150" si="158">$E$12/12</f>
        <v>0.516666666666667</v>
      </c>
      <c r="BA140" s="1">
        <f t="shared" si="154"/>
        <v>142.650312011374</v>
      </c>
    </row>
    <row r="141" s="1" customFormat="1" spans="1:53">
      <c r="A141" s="6" t="s">
        <v>70</v>
      </c>
      <c r="B141" s="6">
        <v>0.33</v>
      </c>
      <c r="C141" s="9">
        <v>2</v>
      </c>
      <c r="D141" s="12">
        <v>-8.03680824510714</v>
      </c>
      <c r="E141" s="13">
        <f t="shared" si="155"/>
        <v>-11.071374514</v>
      </c>
      <c r="F141" s="9" t="s">
        <v>107</v>
      </c>
      <c r="G141" s="6">
        <v>3</v>
      </c>
      <c r="H141" s="11">
        <f t="shared" si="138"/>
        <v>-8.03680824510714</v>
      </c>
      <c r="I141" s="11">
        <f t="shared" si="139"/>
        <v>265.113191754893</v>
      </c>
      <c r="J141" s="11">
        <f t="shared" si="140"/>
        <v>0.00591434176789382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0.850117150990527</v>
      </c>
      <c r="P141" s="11">
        <f t="shared" si="143"/>
        <v>0.00502788337370617</v>
      </c>
      <c r="Q141" s="17">
        <f t="shared" si="144"/>
        <v>0.00130724967716361</v>
      </c>
      <c r="R141" s="11">
        <f t="shared" si="145"/>
        <v>0.074022</v>
      </c>
      <c r="S141" s="18">
        <f t="shared" si="146"/>
        <v>0.017660285822642</v>
      </c>
      <c r="T141" s="3">
        <v>0.01</v>
      </c>
      <c r="U141" s="19">
        <f t="shared" si="147"/>
        <v>0.00017660285822642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0.00566660285822642</v>
      </c>
      <c r="AU141" s="27">
        <f t="shared" si="151"/>
        <v>28.47</v>
      </c>
      <c r="AV141" s="1">
        <f t="shared" si="152"/>
        <v>0.26</v>
      </c>
      <c r="AW141" s="2">
        <f t="shared" si="157"/>
        <v>4.15833333333333</v>
      </c>
      <c r="AX141" s="1">
        <f t="shared" si="153"/>
        <v>1168.63178352551</v>
      </c>
      <c r="AZ141" s="2">
        <f t="shared" si="158"/>
        <v>0.516666666666667</v>
      </c>
      <c r="BA141" s="1">
        <f t="shared" si="154"/>
        <v>145.200742642448</v>
      </c>
    </row>
    <row r="142" s="1" customFormat="1" spans="1:53">
      <c r="A142" s="6"/>
      <c r="B142" s="6"/>
      <c r="C142" s="9">
        <v>3</v>
      </c>
      <c r="D142" s="12">
        <v>2.67719534816129</v>
      </c>
      <c r="E142" s="13">
        <f t="shared" si="155"/>
        <v>-8.03680824510714</v>
      </c>
      <c r="F142" s="9" t="s">
        <v>107</v>
      </c>
      <c r="G142" s="6">
        <v>4</v>
      </c>
      <c r="H142" s="11">
        <f t="shared" si="138"/>
        <v>2.67719534816129</v>
      </c>
      <c r="I142" s="11">
        <f t="shared" si="139"/>
        <v>275.827195348161</v>
      </c>
      <c r="J142" s="11">
        <f t="shared" si="140"/>
        <v>0.0246301194453636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1.12978926761682</v>
      </c>
      <c r="P142" s="11">
        <f t="shared" si="143"/>
        <v>0.0278268446094922</v>
      </c>
      <c r="Q142" s="17">
        <f t="shared" si="144"/>
        <v>0.00723497959846796</v>
      </c>
      <c r="R142" s="11">
        <f t="shared" si="145"/>
        <v>0.074022</v>
      </c>
      <c r="S142" s="18">
        <f t="shared" si="146"/>
        <v>0.0977409364576472</v>
      </c>
      <c r="T142" s="3">
        <v>0.01</v>
      </c>
      <c r="U142" s="19">
        <f t="shared" si="147"/>
        <v>0.000977409364576472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0.00646740936457647</v>
      </c>
      <c r="AU142" s="27">
        <f t="shared" si="151"/>
        <v>28.47</v>
      </c>
      <c r="AV142" s="1">
        <f t="shared" si="152"/>
        <v>0.26</v>
      </c>
      <c r="AW142" s="2">
        <f t="shared" si="157"/>
        <v>4.15833333333333</v>
      </c>
      <c r="AX142" s="1">
        <f t="shared" si="153"/>
        <v>1333.78327890798</v>
      </c>
      <c r="AZ142" s="2">
        <f t="shared" si="158"/>
        <v>0.516666666666667</v>
      </c>
      <c r="BA142" s="1">
        <f t="shared" si="154"/>
        <v>165.72056772003</v>
      </c>
    </row>
    <row r="143" s="1" customFormat="1" spans="1:53">
      <c r="A143" s="6"/>
      <c r="B143" s="6"/>
      <c r="C143" s="9">
        <v>4</v>
      </c>
      <c r="D143" s="12">
        <v>11.2189685571333</v>
      </c>
      <c r="E143" s="13">
        <f t="shared" si="155"/>
        <v>2.67719534816129</v>
      </c>
      <c r="F143" s="9" t="s">
        <v>107</v>
      </c>
      <c r="G143" s="6">
        <v>5</v>
      </c>
      <c r="H143" s="11">
        <f t="shared" si="138"/>
        <v>11.2189685571333</v>
      </c>
      <c r="I143" s="11">
        <f t="shared" si="139"/>
        <v>284.368968557133</v>
      </c>
      <c r="J143" s="11">
        <f t="shared" si="140"/>
        <v>0.071115728075456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1.04686430185696</v>
      </c>
      <c r="O143" s="11">
        <f t="shared" si="156"/>
        <v>0.339798121150366</v>
      </c>
      <c r="P143" s="11">
        <f t="shared" si="143"/>
        <v>0.0241649907842803</v>
      </c>
      <c r="Q143" s="17">
        <f t="shared" si="144"/>
        <v>0.00628289760391288</v>
      </c>
      <c r="R143" s="11">
        <f t="shared" si="145"/>
        <v>0.074022</v>
      </c>
      <c r="S143" s="18">
        <f t="shared" si="146"/>
        <v>0.0848787874403945</v>
      </c>
      <c r="T143" s="3">
        <v>0.01</v>
      </c>
      <c r="U143" s="19">
        <f t="shared" si="147"/>
        <v>0.000848787874403945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0.0107987878744039</v>
      </c>
      <c r="AU143" s="27">
        <f t="shared" si="151"/>
        <v>28.47</v>
      </c>
      <c r="AV143" s="1">
        <f t="shared" si="152"/>
        <v>0.26</v>
      </c>
      <c r="AW143" s="2">
        <f t="shared" si="157"/>
        <v>4.15833333333333</v>
      </c>
      <c r="AX143" s="1">
        <f t="shared" si="153"/>
        <v>2227.04979496802</v>
      </c>
      <c r="AZ143" s="2">
        <f t="shared" si="158"/>
        <v>0.516666666666667</v>
      </c>
      <c r="BA143" s="1">
        <f t="shared" si="154"/>
        <v>276.707589755545</v>
      </c>
    </row>
    <row r="144" s="1" customFormat="1" spans="1:53">
      <c r="A144" s="6"/>
      <c r="B144" s="6"/>
      <c r="C144" s="9">
        <v>5</v>
      </c>
      <c r="D144" s="12">
        <v>17.9467907332258</v>
      </c>
      <c r="E144" s="13">
        <f t="shared" si="155"/>
        <v>11.2189685571333</v>
      </c>
      <c r="F144" s="9" t="s">
        <v>109</v>
      </c>
      <c r="G144" s="6">
        <v>6</v>
      </c>
      <c r="H144" s="11">
        <f t="shared" si="138"/>
        <v>17.9467907332258</v>
      </c>
      <c r="I144" s="11">
        <f t="shared" si="139"/>
        <v>291.096790733226</v>
      </c>
      <c r="J144" s="11">
        <f t="shared" si="140"/>
        <v>0.156908407472606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0.600333130366086</v>
      </c>
      <c r="P144" s="11">
        <f t="shared" si="143"/>
        <v>0.0941973154387871</v>
      </c>
      <c r="Q144" s="17">
        <f t="shared" si="144"/>
        <v>0.0244913020140847</v>
      </c>
      <c r="R144" s="11">
        <f t="shared" si="145"/>
        <v>0.074022</v>
      </c>
      <c r="S144" s="18">
        <f t="shared" si="146"/>
        <v>0.330865175408455</v>
      </c>
      <c r="T144" s="3">
        <v>0.01</v>
      </c>
      <c r="U144" s="19">
        <f t="shared" si="147"/>
        <v>0.00330865175408455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0.0132586517540846</v>
      </c>
      <c r="AU144" s="27">
        <f t="shared" si="151"/>
        <v>28.47</v>
      </c>
      <c r="AV144" s="1">
        <f t="shared" si="152"/>
        <v>0.26</v>
      </c>
      <c r="AW144" s="2">
        <f t="shared" si="157"/>
        <v>4.15833333333333</v>
      </c>
      <c r="AX144" s="1">
        <f t="shared" si="153"/>
        <v>2734.35111550574</v>
      </c>
      <c r="AZ144" s="2">
        <f t="shared" si="158"/>
        <v>0.516666666666667</v>
      </c>
      <c r="BA144" s="1">
        <f t="shared" si="154"/>
        <v>339.739016355423</v>
      </c>
    </row>
    <row r="145" s="1" customFormat="1" spans="1:53">
      <c r="A145" s="6"/>
      <c r="B145" s="6"/>
      <c r="C145" s="9">
        <v>6</v>
      </c>
      <c r="D145" s="12">
        <v>22.282941144</v>
      </c>
      <c r="E145" s="13">
        <f t="shared" si="155"/>
        <v>17.9467907332258</v>
      </c>
      <c r="F145" s="9" t="s">
        <v>107</v>
      </c>
      <c r="G145" s="6">
        <v>7</v>
      </c>
      <c r="H145" s="11">
        <f t="shared" si="138"/>
        <v>22.282941144</v>
      </c>
      <c r="I145" s="11">
        <f t="shared" si="139"/>
        <v>295.432941144</v>
      </c>
      <c r="J145" s="11">
        <f t="shared" si="140"/>
        <v>0.256363660634382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0.790835814927299</v>
      </c>
      <c r="P145" s="11">
        <f t="shared" si="143"/>
        <v>0.202741564475537</v>
      </c>
      <c r="Q145" s="17">
        <f t="shared" si="144"/>
        <v>0.0527128067636396</v>
      </c>
      <c r="R145" s="11">
        <f t="shared" si="145"/>
        <v>0.074022</v>
      </c>
      <c r="S145" s="18">
        <f t="shared" si="146"/>
        <v>0.712123514139574</v>
      </c>
      <c r="T145" s="3">
        <v>0.01</v>
      </c>
      <c r="U145" s="19">
        <f t="shared" si="147"/>
        <v>0.00712123514139574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0.0170712351413957</v>
      </c>
      <c r="AU145" s="27">
        <f t="shared" si="151"/>
        <v>28.47</v>
      </c>
      <c r="AV145" s="1">
        <f t="shared" si="152"/>
        <v>0.26</v>
      </c>
      <c r="AW145" s="2">
        <f t="shared" si="157"/>
        <v>4.15833333333333</v>
      </c>
      <c r="AX145" s="1">
        <f t="shared" si="153"/>
        <v>3520.62575574897</v>
      </c>
      <c r="AZ145" s="2">
        <f t="shared" si="158"/>
        <v>0.516666666666667</v>
      </c>
      <c r="BA145" s="1">
        <f t="shared" si="154"/>
        <v>437.432458630132</v>
      </c>
    </row>
    <row r="146" s="1" customFormat="1" spans="1:53">
      <c r="A146" s="6"/>
      <c r="B146" s="6"/>
      <c r="C146" s="9">
        <v>7</v>
      </c>
      <c r="D146" s="12">
        <v>25.9084856767742</v>
      </c>
      <c r="E146" s="13">
        <f t="shared" si="155"/>
        <v>22.282941144</v>
      </c>
      <c r="F146" s="9" t="s">
        <v>107</v>
      </c>
      <c r="G146" s="6">
        <v>8</v>
      </c>
      <c r="H146" s="11">
        <f t="shared" si="138"/>
        <v>25.9084856767742</v>
      </c>
      <c r="I146" s="11">
        <f t="shared" si="139"/>
        <v>299.058485676774</v>
      </c>
      <c r="J146" s="11">
        <f t="shared" si="140"/>
        <v>0.382278570635546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0.872794250451762</v>
      </c>
      <c r="P146" s="11">
        <f t="shared" si="143"/>
        <v>0.333650538521623</v>
      </c>
      <c r="Q146" s="17">
        <f t="shared" si="144"/>
        <v>0.0867491400156219</v>
      </c>
      <c r="R146" s="11">
        <f t="shared" si="145"/>
        <v>0.074022</v>
      </c>
      <c r="S146" s="18">
        <f t="shared" si="146"/>
        <v>1.17193726210616</v>
      </c>
      <c r="T146" s="3">
        <v>0.01</v>
      </c>
      <c r="U146" s="19">
        <f t="shared" si="147"/>
        <v>0.0117193726210616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0.0216693726210616</v>
      </c>
      <c r="AU146" s="27">
        <f t="shared" si="151"/>
        <v>28.47</v>
      </c>
      <c r="AV146" s="1">
        <f t="shared" si="152"/>
        <v>0.26</v>
      </c>
      <c r="AW146" s="2">
        <f t="shared" si="157"/>
        <v>4.15833333333333</v>
      </c>
      <c r="AX146" s="1">
        <f t="shared" si="153"/>
        <v>4468.90636376024</v>
      </c>
      <c r="AZ146" s="2">
        <f t="shared" si="158"/>
        <v>0.516666666666667</v>
      </c>
      <c r="BA146" s="1">
        <f t="shared" si="154"/>
        <v>555.254898904078</v>
      </c>
    </row>
    <row r="147" s="1" customFormat="1" spans="1:53">
      <c r="A147" s="6"/>
      <c r="B147" s="6"/>
      <c r="C147" s="9">
        <v>8</v>
      </c>
      <c r="D147" s="12">
        <v>24.3445501070968</v>
      </c>
      <c r="E147" s="13">
        <f t="shared" si="155"/>
        <v>25.9084856767742</v>
      </c>
      <c r="F147" s="9" t="s">
        <v>107</v>
      </c>
      <c r="G147" s="6">
        <v>9</v>
      </c>
      <c r="H147" s="11">
        <f t="shared" si="138"/>
        <v>24.3445501070968</v>
      </c>
      <c r="I147" s="11">
        <f t="shared" si="139"/>
        <v>297.494550107097</v>
      </c>
      <c r="J147" s="11">
        <f t="shared" si="140"/>
        <v>0.322141435206151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0.823843711930139</v>
      </c>
      <c r="P147" s="11">
        <f t="shared" si="143"/>
        <v>0.265394195746737</v>
      </c>
      <c r="Q147" s="17">
        <f t="shared" si="144"/>
        <v>0.0690024908941517</v>
      </c>
      <c r="R147" s="11">
        <f t="shared" si="145"/>
        <v>0.074022</v>
      </c>
      <c r="S147" s="18">
        <f t="shared" si="146"/>
        <v>0.932188955907051</v>
      </c>
      <c r="T147" s="3">
        <v>0.01</v>
      </c>
      <c r="U147" s="19">
        <f t="shared" si="147"/>
        <v>0.00932188955907051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0.0192718895590705</v>
      </c>
      <c r="AU147" s="27">
        <f t="shared" si="151"/>
        <v>28.47</v>
      </c>
      <c r="AV147" s="1">
        <f t="shared" si="152"/>
        <v>0.26</v>
      </c>
      <c r="AW147" s="2">
        <f t="shared" si="157"/>
        <v>4.15833333333333</v>
      </c>
      <c r="AX147" s="1">
        <f t="shared" si="153"/>
        <v>3974.46993036181</v>
      </c>
      <c r="AZ147" s="2">
        <f t="shared" si="158"/>
        <v>0.516666666666667</v>
      </c>
      <c r="BA147" s="1">
        <f t="shared" si="154"/>
        <v>493.821915195255</v>
      </c>
    </row>
    <row r="148" s="1" customFormat="1" spans="1:53">
      <c r="A148" s="6"/>
      <c r="B148" s="6"/>
      <c r="C148" s="9">
        <v>9</v>
      </c>
      <c r="D148" s="12">
        <v>17.3210507663333</v>
      </c>
      <c r="E148" s="13">
        <f t="shared" si="155"/>
        <v>24.3445501070968</v>
      </c>
      <c r="F148" s="9" t="s">
        <v>107</v>
      </c>
      <c r="G148" s="6">
        <v>10</v>
      </c>
      <c r="H148" s="11">
        <f t="shared" si="138"/>
        <v>17.3210507663333</v>
      </c>
      <c r="I148" s="11">
        <f t="shared" si="139"/>
        <v>290.471050766333</v>
      </c>
      <c r="J148" s="11">
        <f t="shared" si="140"/>
        <v>0.145999963236406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0.843149516183402</v>
      </c>
      <c r="P148" s="11">
        <f t="shared" si="143"/>
        <v>0.123099798365571</v>
      </c>
      <c r="Q148" s="17">
        <f t="shared" si="144"/>
        <v>0.0320059475750483</v>
      </c>
      <c r="R148" s="11">
        <f t="shared" si="145"/>
        <v>0.074022</v>
      </c>
      <c r="S148" s="18">
        <f t="shared" si="146"/>
        <v>0.432384258396806</v>
      </c>
      <c r="T148" s="3">
        <v>0.01</v>
      </c>
      <c r="U148" s="19">
        <f t="shared" si="147"/>
        <v>0.00432384258396806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0.00981384258396806</v>
      </c>
      <c r="AU148" s="27">
        <f t="shared" si="151"/>
        <v>28.47</v>
      </c>
      <c r="AV148" s="1">
        <f t="shared" si="152"/>
        <v>0.26</v>
      </c>
      <c r="AW148" s="2">
        <f t="shared" si="157"/>
        <v>4.15833333333333</v>
      </c>
      <c r="AX148" s="1">
        <f t="shared" si="153"/>
        <v>2023.92308920883</v>
      </c>
      <c r="AZ148" s="2">
        <f t="shared" si="158"/>
        <v>0.516666666666667</v>
      </c>
      <c r="BA148" s="1">
        <f t="shared" si="154"/>
        <v>251.469401865626</v>
      </c>
    </row>
    <row r="149" s="1" customFormat="1" spans="1:53">
      <c r="A149" s="6"/>
      <c r="B149" s="6"/>
      <c r="C149" s="9">
        <v>10</v>
      </c>
      <c r="D149" s="12">
        <v>9.41512486454839</v>
      </c>
      <c r="E149" s="13">
        <f t="shared" si="155"/>
        <v>17.3210507663333</v>
      </c>
      <c r="F149" s="9" t="s">
        <v>107</v>
      </c>
      <c r="G149" s="6">
        <v>11</v>
      </c>
      <c r="H149" s="11">
        <f t="shared" si="138"/>
        <v>9.41512486454839</v>
      </c>
      <c r="I149" s="11">
        <f t="shared" si="139"/>
        <v>282.565124864548</v>
      </c>
      <c r="J149" s="11">
        <f t="shared" si="140"/>
        <v>0.0571527077984578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0.68404723192694</v>
      </c>
      <c r="O149" s="11">
        <f t="shared" si="156"/>
        <v>0.320702485890891</v>
      </c>
      <c r="P149" s="11">
        <f t="shared" si="143"/>
        <v>0.0183290154663612</v>
      </c>
      <c r="Q149" s="17">
        <f t="shared" si="144"/>
        <v>0.0047655440212539</v>
      </c>
      <c r="R149" s="11">
        <f t="shared" si="145"/>
        <v>0.074022</v>
      </c>
      <c r="S149" s="18">
        <f t="shared" si="146"/>
        <v>0.064380103499688</v>
      </c>
      <c r="T149" s="3">
        <v>0.01</v>
      </c>
      <c r="U149" s="19">
        <f t="shared" si="147"/>
        <v>0.00064380103499688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0.00613380103499688</v>
      </c>
      <c r="AU149" s="27">
        <f t="shared" si="151"/>
        <v>28.47</v>
      </c>
      <c r="AV149" s="1">
        <f t="shared" si="152"/>
        <v>0.26</v>
      </c>
      <c r="AW149" s="2">
        <f t="shared" si="157"/>
        <v>4.15833333333333</v>
      </c>
      <c r="AX149" s="1">
        <f t="shared" si="153"/>
        <v>1264.98274586382</v>
      </c>
      <c r="AZ149" s="2">
        <f t="shared" si="158"/>
        <v>0.516666666666667</v>
      </c>
      <c r="BA149" s="1">
        <f t="shared" si="154"/>
        <v>157.172204896907</v>
      </c>
    </row>
    <row r="150" s="1" customFormat="1" spans="1:54">
      <c r="A150" s="6"/>
      <c r="B150" s="6"/>
      <c r="C150" s="9">
        <v>11</v>
      </c>
      <c r="D150" s="12">
        <v>1.4993240669</v>
      </c>
      <c r="E150" s="13">
        <f t="shared" si="155"/>
        <v>9.41512486454839</v>
      </c>
      <c r="F150" s="9" t="s">
        <v>109</v>
      </c>
      <c r="G150" s="6">
        <v>12</v>
      </c>
      <c r="H150" s="11">
        <f t="shared" si="138"/>
        <v>1.4993240669</v>
      </c>
      <c r="I150" s="11">
        <f t="shared" si="139"/>
        <v>274.6493240669</v>
      </c>
      <c r="J150" s="11">
        <f t="shared" si="140"/>
        <v>0.021169887820152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0.58707347042453</v>
      </c>
      <c r="P150" s="11">
        <f t="shared" si="143"/>
        <v>0.0124282795110746</v>
      </c>
      <c r="Q150" s="17">
        <f t="shared" si="144"/>
        <v>0.0032313526728794</v>
      </c>
      <c r="R150" s="11">
        <f t="shared" si="145"/>
        <v>0.074022</v>
      </c>
      <c r="S150" s="18">
        <f t="shared" si="146"/>
        <v>0.0436539498105887</v>
      </c>
      <c r="T150" s="3">
        <v>0.01</v>
      </c>
      <c r="U150" s="19">
        <f t="shared" si="147"/>
        <v>0.000436539498105887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0.00592653949810589</v>
      </c>
      <c r="AU150" s="27">
        <f t="shared" si="151"/>
        <v>28.47</v>
      </c>
      <c r="AV150" s="1">
        <f t="shared" si="152"/>
        <v>0.26</v>
      </c>
      <c r="AW150" s="2">
        <f t="shared" si="157"/>
        <v>4.15833333333333</v>
      </c>
      <c r="AX150" s="1">
        <f t="shared" si="153"/>
        <v>1222.23889640531</v>
      </c>
      <c r="AY150" s="1">
        <f>SUM(AX139:AX150)</f>
        <v>26232.2352185819</v>
      </c>
      <c r="AZ150" s="2">
        <f t="shared" si="158"/>
        <v>0.516666666666667</v>
      </c>
      <c r="BA150" s="1">
        <f t="shared" si="154"/>
        <v>151.861345845951</v>
      </c>
      <c r="BB150" s="1">
        <f>SUM(BA139:BA150)</f>
        <v>3259.31579870156</v>
      </c>
    </row>
    <row r="151" s="1" customFormat="1" spans="1:46">
      <c r="A151" s="6"/>
      <c r="B151" s="6"/>
      <c r="C151" s="9">
        <v>12</v>
      </c>
      <c r="D151" s="12">
        <v>-7.55447676306451</v>
      </c>
      <c r="E151" s="13">
        <f t="shared" si="155"/>
        <v>1.4993240669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22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L2" s="2"/>
    </row>
    <row r="3" s="1" customFormat="1" spans="1:12">
      <c r="A3" s="4"/>
      <c r="B3" s="5" t="s">
        <v>41</v>
      </c>
      <c r="C3" s="3"/>
      <c r="D3" s="3"/>
      <c r="E3" s="3">
        <v>555.6</v>
      </c>
      <c r="F3" s="3">
        <v>769.42</v>
      </c>
      <c r="G3" s="1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14</v>
      </c>
      <c r="F4" s="3">
        <v>1192.09</v>
      </c>
      <c r="G4" s="1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1.6</v>
      </c>
      <c r="F5" s="3">
        <v>1655.64</v>
      </c>
      <c r="G5" s="1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L6" s="2"/>
    </row>
    <row r="7" s="1" customFormat="1" spans="1:12">
      <c r="A7" s="4"/>
      <c r="B7" s="5" t="s">
        <v>45</v>
      </c>
      <c r="C7" s="3"/>
      <c r="D7" s="3"/>
      <c r="E7" s="3">
        <v>86.2</v>
      </c>
      <c r="F7" s="3">
        <v>91.104</v>
      </c>
      <c r="G7" s="1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576.8</v>
      </c>
      <c r="F8" s="3">
        <v>93.9145</v>
      </c>
      <c r="G8" s="1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2139.29</v>
      </c>
      <c r="F9" s="3">
        <v>122.786</v>
      </c>
      <c r="G9" s="1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2.4</v>
      </c>
      <c r="F10" s="3">
        <v>625.464</v>
      </c>
      <c r="G10" s="1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1.9</v>
      </c>
      <c r="F11" s="3">
        <v>341.64</v>
      </c>
      <c r="G11" s="1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0.2</v>
      </c>
      <c r="F12" s="3">
        <v>341.64</v>
      </c>
      <c r="G12" s="1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AV40+AV55+AV71+AV87+AV102+AY118+AY134+AY150+BB150+AG118</f>
        <v>58384663.7475142</v>
      </c>
      <c r="J16" s="7" t="s">
        <v>35</v>
      </c>
      <c r="K16" s="7">
        <f>I16/(10000*1000)</f>
        <v>5.83846637475142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39855782.1366986</v>
      </c>
      <c r="J17" s="7" t="s">
        <v>35</v>
      </c>
      <c r="K17" s="7">
        <f>I17/(10000*1000)</f>
        <v>3.98557821366986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-14</v>
      </c>
      <c r="E29" s="9"/>
      <c r="F29" s="9"/>
      <c r="G29" s="6">
        <v>1</v>
      </c>
      <c r="H29" s="11">
        <f t="shared" ref="H29:H40" si="0">E30</f>
        <v>-14</v>
      </c>
      <c r="I29" s="11">
        <f t="shared" ref="I29:I40" si="1">H29+273.15</f>
        <v>259.15</v>
      </c>
      <c r="J29" s="11">
        <f t="shared" ref="J29:J40" si="2">EXP(($C$18*(I29-$C$16))/($C$19*I29*$C$16))</f>
        <v>0.00254027577249845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0.00252353112136473</v>
      </c>
      <c r="Q29" s="17">
        <f t="shared" ref="Q29:Q40" si="6">P29*$B$31</f>
        <v>0.000328059045777414</v>
      </c>
      <c r="R29" s="11">
        <f t="shared" ref="R29:R40" si="7">L29*$B$31</f>
        <v>0.129143083333333</v>
      </c>
      <c r="S29" s="18">
        <f t="shared" ref="S29:S40" si="8">Q29/R29</f>
        <v>0.00254027577249845</v>
      </c>
      <c r="T29" s="3">
        <v>0.01</v>
      </c>
      <c r="U29" s="19">
        <f t="shared" ref="U29:U40" si="9">S29*T29</f>
        <v>2.54027577249845e-5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0.021925402757725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1.16666666666667</v>
      </c>
      <c r="AU29" s="1">
        <f t="shared" ref="AU29:AU40" si="17">AT29*10000*AS29*0.67*AR29*AQ29</f>
        <v>2213.30020024949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-16.9596436694516</v>
      </c>
      <c r="E30" s="13">
        <f t="shared" ref="E30:E41" si="18">D29</f>
        <v>-14</v>
      </c>
      <c r="F30" s="9" t="s">
        <v>107</v>
      </c>
      <c r="G30" s="6">
        <v>2</v>
      </c>
      <c r="H30" s="11">
        <f t="shared" si="0"/>
        <v>-16.9596436694516</v>
      </c>
      <c r="I30" s="11">
        <f t="shared" si="1"/>
        <v>256.190356330548</v>
      </c>
      <c r="J30" s="11">
        <f t="shared" si="2"/>
        <v>0.0016457911453529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1.9842931355453</v>
      </c>
      <c r="P30" s="11">
        <f t="shared" si="5"/>
        <v>0.00326573207226499</v>
      </c>
      <c r="Q30" s="17">
        <f t="shared" si="6"/>
        <v>0.000424545169394449</v>
      </c>
      <c r="R30" s="11">
        <f t="shared" si="7"/>
        <v>0.129143083333333</v>
      </c>
      <c r="S30" s="18">
        <f t="shared" si="8"/>
        <v>0.00328740152733267</v>
      </c>
      <c r="T30" s="3">
        <v>0.01</v>
      </c>
      <c r="U30" s="19">
        <f t="shared" si="9"/>
        <v>3.28740152733267e-5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0.0219328740152733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1.16666666666667</v>
      </c>
      <c r="AU30" s="1">
        <f t="shared" si="17"/>
        <v>2214.05440011577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-13.5907964666071</v>
      </c>
      <c r="E31" s="13">
        <f t="shared" si="18"/>
        <v>-16.9596436694516</v>
      </c>
      <c r="F31" s="9" t="s">
        <v>107</v>
      </c>
      <c r="G31" s="6">
        <v>3</v>
      </c>
      <c r="H31" s="11">
        <f t="shared" si="0"/>
        <v>-13.5907964666071</v>
      </c>
      <c r="I31" s="11">
        <f t="shared" si="1"/>
        <v>259.559203533393</v>
      </c>
      <c r="J31" s="11">
        <f t="shared" si="2"/>
        <v>0.00269529095731071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2.97443573680637</v>
      </c>
      <c r="P31" s="11">
        <f t="shared" si="5"/>
        <v>0.00801696974451601</v>
      </c>
      <c r="Q31" s="17">
        <f t="shared" si="6"/>
        <v>0.00104220606678708</v>
      </c>
      <c r="R31" s="11">
        <f t="shared" si="7"/>
        <v>0.129143083333333</v>
      </c>
      <c r="S31" s="18">
        <f t="shared" si="8"/>
        <v>0.00807016558600378</v>
      </c>
      <c r="T31" s="3">
        <v>0.01</v>
      </c>
      <c r="U31" s="19">
        <f t="shared" si="9"/>
        <v>8.07016558600378e-5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0.02198070165586</v>
      </c>
      <c r="AR31" s="27">
        <f t="shared" si="15"/>
        <v>99.3408333333333</v>
      </c>
      <c r="AS31" s="1">
        <f t="shared" si="16"/>
        <v>0.13</v>
      </c>
      <c r="AT31" s="2">
        <f t="shared" si="20"/>
        <v>1.16666666666667</v>
      </c>
      <c r="AU31" s="1">
        <f t="shared" si="17"/>
        <v>2218.88244946372</v>
      </c>
    </row>
    <row r="32" s="1" customFormat="1" spans="1:47">
      <c r="A32" s="6"/>
      <c r="B32" s="6"/>
      <c r="C32" s="9">
        <v>3</v>
      </c>
      <c r="D32" s="12">
        <v>-1.35881497441935</v>
      </c>
      <c r="E32" s="13">
        <f t="shared" si="18"/>
        <v>-13.5907964666071</v>
      </c>
      <c r="F32" s="9" t="s">
        <v>107</v>
      </c>
      <c r="G32" s="6">
        <v>4</v>
      </c>
      <c r="H32" s="11">
        <f t="shared" si="0"/>
        <v>-1.35881497441935</v>
      </c>
      <c r="I32" s="11">
        <f t="shared" si="1"/>
        <v>271.791185025581</v>
      </c>
      <c r="J32" s="11">
        <f t="shared" si="2"/>
        <v>0.0145817652561676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3.95982710039519</v>
      </c>
      <c r="P32" s="11">
        <f t="shared" si="5"/>
        <v>0.0577412692329734</v>
      </c>
      <c r="Q32" s="17">
        <f t="shared" si="6"/>
        <v>0.00750636500028655</v>
      </c>
      <c r="R32" s="11">
        <f t="shared" si="7"/>
        <v>0.129143083333333</v>
      </c>
      <c r="S32" s="18">
        <f t="shared" si="8"/>
        <v>0.0581244059421422</v>
      </c>
      <c r="T32" s="3">
        <v>0.01</v>
      </c>
      <c r="U32" s="19">
        <f t="shared" si="9"/>
        <v>0.000581244059421422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0.0224812440594214</v>
      </c>
      <c r="AR32" s="27">
        <f t="shared" si="15"/>
        <v>99.3408333333333</v>
      </c>
      <c r="AS32" s="1">
        <f t="shared" si="16"/>
        <v>0.13</v>
      </c>
      <c r="AT32" s="2">
        <f t="shared" si="20"/>
        <v>1.16666666666667</v>
      </c>
      <c r="AU32" s="1">
        <f t="shared" si="17"/>
        <v>2269.41062512724</v>
      </c>
    </row>
    <row r="33" s="1" customFormat="1" spans="1:47">
      <c r="A33" s="6"/>
      <c r="B33" s="6"/>
      <c r="C33" s="9">
        <v>4</v>
      </c>
      <c r="D33" s="12">
        <v>9.4469792011</v>
      </c>
      <c r="E33" s="13">
        <f t="shared" si="18"/>
        <v>-1.35881497441935</v>
      </c>
      <c r="F33" s="9" t="s">
        <v>107</v>
      </c>
      <c r="G33" s="6">
        <v>5</v>
      </c>
      <c r="H33" s="11">
        <f t="shared" si="0"/>
        <v>9.4469792011</v>
      </c>
      <c r="I33" s="11">
        <f t="shared" si="1"/>
        <v>282.5969792011</v>
      </c>
      <c r="J33" s="11">
        <f t="shared" si="2"/>
        <v>0.0573751303282633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3.7069815396041</v>
      </c>
      <c r="O33" s="11">
        <f t="shared" si="19"/>
        <v>1.18851262489144</v>
      </c>
      <c r="P33" s="11">
        <f t="shared" si="5"/>
        <v>0.0681910667499328</v>
      </c>
      <c r="Q33" s="17">
        <f t="shared" si="6"/>
        <v>0.00886483867749127</v>
      </c>
      <c r="R33" s="11">
        <f t="shared" si="7"/>
        <v>0.129143083333333</v>
      </c>
      <c r="S33" s="18">
        <f t="shared" si="8"/>
        <v>0.0686435420982641</v>
      </c>
      <c r="T33" s="3">
        <v>0.01</v>
      </c>
      <c r="U33" s="19">
        <f t="shared" si="9"/>
        <v>0.000686435420982641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0.0301364354209826</v>
      </c>
      <c r="AR33" s="27">
        <f t="shared" si="15"/>
        <v>99.3408333333333</v>
      </c>
      <c r="AS33" s="1">
        <f t="shared" si="16"/>
        <v>0.13</v>
      </c>
      <c r="AT33" s="2">
        <f t="shared" si="20"/>
        <v>1.16666666666667</v>
      </c>
      <c r="AU33" s="1">
        <f t="shared" si="17"/>
        <v>3042.17802925267</v>
      </c>
    </row>
    <row r="34" s="1" customFormat="1" spans="1:47">
      <c r="A34" s="6"/>
      <c r="B34" s="6"/>
      <c r="C34" s="9">
        <v>5</v>
      </c>
      <c r="D34" s="12">
        <v>15.5967079389355</v>
      </c>
      <c r="E34" s="13">
        <f t="shared" si="18"/>
        <v>9.4469792011</v>
      </c>
      <c r="F34" s="9" t="s">
        <v>109</v>
      </c>
      <c r="G34" s="6">
        <v>6</v>
      </c>
      <c r="H34" s="11">
        <f t="shared" si="0"/>
        <v>15.5967079389355</v>
      </c>
      <c r="I34" s="11">
        <f t="shared" si="1"/>
        <v>288.746707938935</v>
      </c>
      <c r="J34" s="11">
        <f t="shared" si="2"/>
        <v>0.119513211801014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2.11372989147484</v>
      </c>
      <c r="P34" s="11">
        <f t="shared" si="5"/>
        <v>0.252618648209968</v>
      </c>
      <c r="Q34" s="17">
        <f t="shared" si="6"/>
        <v>0.0328404242672958</v>
      </c>
      <c r="R34" s="11">
        <f t="shared" si="7"/>
        <v>0.129143083333333</v>
      </c>
      <c r="S34" s="18">
        <f t="shared" si="8"/>
        <v>0.254294875262742</v>
      </c>
      <c r="T34" s="3">
        <v>0.01</v>
      </c>
      <c r="U34" s="19">
        <f t="shared" si="9"/>
        <v>0.00254294875262742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0.0319929487526274</v>
      </c>
      <c r="AR34" s="27">
        <f t="shared" si="15"/>
        <v>99.3408333333333</v>
      </c>
      <c r="AS34" s="1">
        <f t="shared" si="16"/>
        <v>0.13</v>
      </c>
      <c r="AT34" s="2">
        <f t="shared" si="20"/>
        <v>1.16666666666667</v>
      </c>
      <c r="AU34" s="1">
        <f t="shared" si="17"/>
        <v>3229.58718994631</v>
      </c>
    </row>
    <row r="35" s="1" customFormat="1" spans="1:47">
      <c r="A35" s="6"/>
      <c r="B35" s="6"/>
      <c r="C35" s="9">
        <v>6</v>
      </c>
      <c r="D35" s="12">
        <v>20.3993221663333</v>
      </c>
      <c r="E35" s="13">
        <f t="shared" si="18"/>
        <v>15.5967079389355</v>
      </c>
      <c r="F35" s="9" t="s">
        <v>107</v>
      </c>
      <c r="G35" s="6">
        <v>7</v>
      </c>
      <c r="H35" s="11">
        <f t="shared" si="0"/>
        <v>20.3993221663333</v>
      </c>
      <c r="I35" s="11">
        <f t="shared" si="1"/>
        <v>293.549322166333</v>
      </c>
      <c r="J35" s="11">
        <f t="shared" si="2"/>
        <v>0.207497070071156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2.85451957659821</v>
      </c>
      <c r="P35" s="11">
        <f t="shared" si="5"/>
        <v>0.592304448604885</v>
      </c>
      <c r="Q35" s="17">
        <f t="shared" si="6"/>
        <v>0.076999578318635</v>
      </c>
      <c r="R35" s="11">
        <f t="shared" si="7"/>
        <v>0.129143083333333</v>
      </c>
      <c r="S35" s="18">
        <f t="shared" si="8"/>
        <v>0.596234628531288</v>
      </c>
      <c r="T35" s="3">
        <v>0.01</v>
      </c>
      <c r="U35" s="19">
        <f t="shared" si="9"/>
        <v>0.00596234628531288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0.0354123462853129</v>
      </c>
      <c r="AR35" s="27">
        <f t="shared" si="15"/>
        <v>99.3408333333333</v>
      </c>
      <c r="AS35" s="1">
        <f t="shared" si="16"/>
        <v>0.13</v>
      </c>
      <c r="AT35" s="2">
        <f t="shared" si="20"/>
        <v>1.16666666666667</v>
      </c>
      <c r="AU35" s="1">
        <f t="shared" si="17"/>
        <v>3574.76457744761</v>
      </c>
    </row>
    <row r="36" s="1" customFormat="1" spans="1:47">
      <c r="A36" s="6"/>
      <c r="B36" s="6"/>
      <c r="C36" s="9">
        <v>7</v>
      </c>
      <c r="D36" s="12">
        <v>24.604238396129</v>
      </c>
      <c r="E36" s="13">
        <f t="shared" si="18"/>
        <v>20.3993221663333</v>
      </c>
      <c r="F36" s="9" t="s">
        <v>107</v>
      </c>
      <c r="G36" s="6">
        <v>8</v>
      </c>
      <c r="H36" s="11">
        <f t="shared" si="0"/>
        <v>24.604238396129</v>
      </c>
      <c r="I36" s="11">
        <f t="shared" si="1"/>
        <v>297.754238396129</v>
      </c>
      <c r="J36" s="11">
        <f t="shared" si="2"/>
        <v>0.331469487689596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3.25562346132666</v>
      </c>
      <c r="P36" s="11">
        <f t="shared" si="5"/>
        <v>1.07913984083618</v>
      </c>
      <c r="Q36" s="17">
        <f t="shared" si="6"/>
        <v>0.140288179308703</v>
      </c>
      <c r="R36" s="11">
        <f t="shared" si="7"/>
        <v>0.129143083333333</v>
      </c>
      <c r="S36" s="18">
        <f t="shared" si="8"/>
        <v>1.08630037078024</v>
      </c>
      <c r="T36" s="3">
        <v>0.01</v>
      </c>
      <c r="U36" s="19">
        <f t="shared" si="9"/>
        <v>0.0108630037078024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0.0403130037078024</v>
      </c>
      <c r="AR36" s="27">
        <f t="shared" si="15"/>
        <v>99.3408333333333</v>
      </c>
      <c r="AS36" s="1">
        <f t="shared" si="16"/>
        <v>0.13</v>
      </c>
      <c r="AT36" s="2">
        <f t="shared" si="20"/>
        <v>1.16666666666667</v>
      </c>
      <c r="AU36" s="1">
        <f t="shared" si="17"/>
        <v>4069.47047518664</v>
      </c>
    </row>
    <row r="37" s="1" customFormat="1" spans="1:47">
      <c r="A37" s="6"/>
      <c r="B37" s="6"/>
      <c r="C37" s="9">
        <v>8</v>
      </c>
      <c r="D37" s="12">
        <v>21.3622269141935</v>
      </c>
      <c r="E37" s="13">
        <f t="shared" si="18"/>
        <v>24.604238396129</v>
      </c>
      <c r="F37" s="9" t="s">
        <v>107</v>
      </c>
      <c r="G37" s="6">
        <v>9</v>
      </c>
      <c r="H37" s="11">
        <f t="shared" si="0"/>
        <v>21.3622269141935</v>
      </c>
      <c r="I37" s="11">
        <f t="shared" si="1"/>
        <v>294.512226914193</v>
      </c>
      <c r="J37" s="11">
        <f t="shared" si="2"/>
        <v>0.23126483020214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3.16989195382381</v>
      </c>
      <c r="P37" s="11">
        <f t="shared" si="5"/>
        <v>0.733084524460193</v>
      </c>
      <c r="Q37" s="17">
        <f t="shared" si="6"/>
        <v>0.0953009881798252</v>
      </c>
      <c r="R37" s="11">
        <f t="shared" si="7"/>
        <v>0.129143083333333</v>
      </c>
      <c r="S37" s="18">
        <f t="shared" si="8"/>
        <v>0.737948837212152</v>
      </c>
      <c r="T37" s="3">
        <v>0.01</v>
      </c>
      <c r="U37" s="19">
        <f t="shared" si="9"/>
        <v>0.00737948837212152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0.0368294883721215</v>
      </c>
      <c r="AR37" s="27">
        <f t="shared" si="15"/>
        <v>99.3408333333333</v>
      </c>
      <c r="AS37" s="1">
        <f t="shared" si="16"/>
        <v>0.13</v>
      </c>
      <c r="AT37" s="2">
        <f t="shared" si="20"/>
        <v>1.16666666666667</v>
      </c>
      <c r="AU37" s="1">
        <f t="shared" si="17"/>
        <v>3717.82059786258</v>
      </c>
    </row>
    <row r="38" s="1" customFormat="1" spans="1:47">
      <c r="A38" s="6"/>
      <c r="B38" s="6"/>
      <c r="C38" s="9">
        <v>9</v>
      </c>
      <c r="D38" s="12">
        <v>14.7588964542</v>
      </c>
      <c r="E38" s="13">
        <f t="shared" si="18"/>
        <v>21.3622269141935</v>
      </c>
      <c r="F38" s="9" t="s">
        <v>107</v>
      </c>
      <c r="G38" s="6">
        <v>10</v>
      </c>
      <c r="H38" s="11">
        <f t="shared" si="0"/>
        <v>14.7588964542</v>
      </c>
      <c r="I38" s="11">
        <f t="shared" si="1"/>
        <v>287.9088964542</v>
      </c>
      <c r="J38" s="11">
        <f t="shared" si="2"/>
        <v>0.108342727149331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3.43021576269695</v>
      </c>
      <c r="P38" s="11">
        <f t="shared" si="5"/>
        <v>0.37163893044121</v>
      </c>
      <c r="Q38" s="17">
        <f t="shared" si="6"/>
        <v>0.0483130609573573</v>
      </c>
      <c r="R38" s="11">
        <f t="shared" si="7"/>
        <v>0.129143083333333</v>
      </c>
      <c r="S38" s="18">
        <f t="shared" si="8"/>
        <v>0.37410490527515</v>
      </c>
      <c r="T38" s="3">
        <v>0.01</v>
      </c>
      <c r="U38" s="19">
        <f t="shared" si="9"/>
        <v>0.0037410490527515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0.0256410490527515</v>
      </c>
      <c r="AR38" s="27">
        <f t="shared" si="15"/>
        <v>99.3408333333333</v>
      </c>
      <c r="AS38" s="1">
        <f t="shared" si="16"/>
        <v>0.13</v>
      </c>
      <c r="AT38" s="2">
        <f t="shared" si="20"/>
        <v>1.16666666666667</v>
      </c>
      <c r="AU38" s="1">
        <f t="shared" si="17"/>
        <v>2588.38296519168</v>
      </c>
    </row>
    <row r="39" s="1" customFormat="1" spans="1:47">
      <c r="A39" s="6"/>
      <c r="B39" s="6"/>
      <c r="C39" s="9">
        <v>10</v>
      </c>
      <c r="D39" s="12">
        <v>6.99623385116129</v>
      </c>
      <c r="E39" s="13">
        <f t="shared" si="18"/>
        <v>14.7588964542</v>
      </c>
      <c r="F39" s="9" t="s">
        <v>107</v>
      </c>
      <c r="G39" s="6">
        <v>11</v>
      </c>
      <c r="H39" s="11">
        <f t="shared" si="0"/>
        <v>6.99623385116129</v>
      </c>
      <c r="I39" s="11">
        <f t="shared" si="1"/>
        <v>280.146233851161</v>
      </c>
      <c r="J39" s="11">
        <f t="shared" si="2"/>
        <v>0.0424445352155891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2.90564799064296</v>
      </c>
      <c r="O39" s="11">
        <f t="shared" si="19"/>
        <v>1.14633717494612</v>
      </c>
      <c r="P39" s="11">
        <f t="shared" si="5"/>
        <v>0.0486557485909394</v>
      </c>
      <c r="Q39" s="17">
        <f t="shared" si="6"/>
        <v>0.00632524731682213</v>
      </c>
      <c r="R39" s="11">
        <f t="shared" si="7"/>
        <v>0.129143083333333</v>
      </c>
      <c r="S39" s="18">
        <f t="shared" si="8"/>
        <v>0.0489785991906043</v>
      </c>
      <c r="T39" s="3">
        <v>0.01</v>
      </c>
      <c r="U39" s="19">
        <f t="shared" si="9"/>
        <v>0.000489785991906043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0.022389785991906</v>
      </c>
      <c r="AR39" s="27">
        <f t="shared" si="15"/>
        <v>99.3408333333333</v>
      </c>
      <c r="AS39" s="1">
        <f t="shared" si="16"/>
        <v>0.13</v>
      </c>
      <c r="AT39" s="2">
        <f t="shared" si="20"/>
        <v>1.16666666666667</v>
      </c>
      <c r="AU39" s="1">
        <f t="shared" si="17"/>
        <v>2260.17822190149</v>
      </c>
    </row>
    <row r="40" s="1" customFormat="1" spans="1:48">
      <c r="A40" s="6"/>
      <c r="B40" s="6"/>
      <c r="C40" s="9">
        <v>11</v>
      </c>
      <c r="D40" s="12">
        <v>-2.19341887903333</v>
      </c>
      <c r="E40" s="13">
        <f t="shared" si="18"/>
        <v>6.99623385116129</v>
      </c>
      <c r="F40" s="9" t="s">
        <v>109</v>
      </c>
      <c r="G40" s="6">
        <v>12</v>
      </c>
      <c r="H40" s="11">
        <f t="shared" si="0"/>
        <v>-2.19341887903333</v>
      </c>
      <c r="I40" s="11">
        <f t="shared" si="1"/>
        <v>270.956581120967</v>
      </c>
      <c r="J40" s="11">
        <f t="shared" si="2"/>
        <v>0.0130583091407068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2.09108975968851</v>
      </c>
      <c r="P40" s="11">
        <f t="shared" si="5"/>
        <v>0.0273060965229789</v>
      </c>
      <c r="Q40" s="17">
        <f t="shared" si="6"/>
        <v>0.00354979254798726</v>
      </c>
      <c r="R40" s="11">
        <f t="shared" si="7"/>
        <v>0.129143083333333</v>
      </c>
      <c r="S40" s="18">
        <f t="shared" si="8"/>
        <v>0.0274872835336046</v>
      </c>
      <c r="T40" s="3">
        <v>0.01</v>
      </c>
      <c r="U40" s="19">
        <f t="shared" si="9"/>
        <v>0.000274872835336046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0.022174872835336</v>
      </c>
      <c r="AR40" s="27">
        <f t="shared" si="15"/>
        <v>99.3408333333333</v>
      </c>
      <c r="AS40" s="1">
        <f t="shared" si="16"/>
        <v>0.13</v>
      </c>
      <c r="AT40" s="2">
        <f t="shared" si="20"/>
        <v>1.16666666666667</v>
      </c>
      <c r="AU40" s="1">
        <f t="shared" si="17"/>
        <v>2238.4834171251</v>
      </c>
      <c r="AV40" s="1">
        <f>SUM(AU29:AU40)</f>
        <v>33636.5131488703</v>
      </c>
    </row>
    <row r="41" s="1" customFormat="1" spans="1:46">
      <c r="A41" s="6"/>
      <c r="B41" s="6"/>
      <c r="C41" s="9">
        <v>12</v>
      </c>
      <c r="D41" s="12">
        <v>-11.9401983220323</v>
      </c>
      <c r="E41" s="13">
        <f t="shared" si="18"/>
        <v>-2.19341887903333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-14</v>
      </c>
      <c r="E44" s="9"/>
      <c r="F44" s="9"/>
      <c r="G44" s="6">
        <v>1</v>
      </c>
      <c r="H44" s="11">
        <f t="shared" ref="H44:H55" si="21">E45</f>
        <v>-14</v>
      </c>
      <c r="I44" s="11">
        <f t="shared" ref="I44:I55" si="22">H44+273.15</f>
        <v>259.15</v>
      </c>
      <c r="J44" s="11">
        <f t="shared" ref="J44:J55" si="23">EXP(($C$18*(I44-$C$16))/($C$19*I44*$C$16))</f>
        <v>0.00254027577249845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0.00162878248739646</v>
      </c>
      <c r="Q44" s="17">
        <f t="shared" ref="Q44:Q55" si="27">P44*$B$46</f>
        <v>0.000293180847731363</v>
      </c>
      <c r="R44" s="11">
        <f t="shared" ref="R44:R55" si="28">L44*$B$46</f>
        <v>0.115413</v>
      </c>
      <c r="S44" s="18">
        <f t="shared" ref="S44:S55" si="29">Q44/R44</f>
        <v>0.00254027577249844</v>
      </c>
      <c r="T44" s="3">
        <v>0.01</v>
      </c>
      <c r="U44" s="19">
        <f t="shared" ref="U44:U55" si="30">S44*T44</f>
        <v>2.54027577249845e-5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0.019125402757725</v>
      </c>
      <c r="AR44" s="27">
        <f t="shared" ref="AR44:AR55" si="36">$B$44/12</f>
        <v>64.1183333333333</v>
      </c>
      <c r="AS44" s="1">
        <f t="shared" ref="AS44:AS55" si="37">$B$46</f>
        <v>0.18</v>
      </c>
      <c r="AT44" s="2">
        <f>$E$3/12</f>
        <v>46.3</v>
      </c>
      <c r="AU44" s="1">
        <f t="shared" ref="AU44:AU55" si="38">AT44*10000*AS44*0.67*AR44*AQ44</f>
        <v>68473.2770850747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-16.9596436694516</v>
      </c>
      <c r="E45" s="13">
        <f t="shared" ref="E45:E56" si="39">D44</f>
        <v>-14</v>
      </c>
      <c r="F45" s="9" t="s">
        <v>107</v>
      </c>
      <c r="G45" s="6">
        <v>2</v>
      </c>
      <c r="H45" s="11">
        <f t="shared" si="21"/>
        <v>-16.9596436694516</v>
      </c>
      <c r="I45" s="11">
        <f t="shared" si="22"/>
        <v>256.190356330548</v>
      </c>
      <c r="J45" s="11">
        <f t="shared" si="23"/>
        <v>0.0016457911453529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1.28073788417927</v>
      </c>
      <c r="P45" s="11">
        <f t="shared" si="26"/>
        <v>0.00210782706930024</v>
      </c>
      <c r="Q45" s="17">
        <f t="shared" si="27"/>
        <v>0.000379408872474044</v>
      </c>
      <c r="R45" s="11">
        <f t="shared" si="28"/>
        <v>0.115413</v>
      </c>
      <c r="S45" s="18">
        <f t="shared" si="29"/>
        <v>0.00328740152733266</v>
      </c>
      <c r="T45" s="3">
        <v>0.01</v>
      </c>
      <c r="U45" s="19">
        <f t="shared" si="30"/>
        <v>3.28740152733266e-5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0.0191328740152733</v>
      </c>
      <c r="AR45" s="27">
        <f t="shared" si="36"/>
        <v>64.1183333333333</v>
      </c>
      <c r="AS45" s="1">
        <f t="shared" si="37"/>
        <v>0.18</v>
      </c>
      <c r="AT45" s="2">
        <f t="shared" ref="AT45:AT55" si="41">$E$3/12</f>
        <v>46.3</v>
      </c>
      <c r="AU45" s="1">
        <f t="shared" si="38"/>
        <v>68500.0258806301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-13.5907964666071</v>
      </c>
      <c r="E46" s="13">
        <f t="shared" si="39"/>
        <v>-16.9596436694516</v>
      </c>
      <c r="F46" s="9" t="s">
        <v>107</v>
      </c>
      <c r="G46" s="6">
        <v>3</v>
      </c>
      <c r="H46" s="11">
        <f t="shared" si="21"/>
        <v>-13.5907964666071</v>
      </c>
      <c r="I46" s="11">
        <f t="shared" si="22"/>
        <v>259.559203533393</v>
      </c>
      <c r="J46" s="11">
        <f t="shared" si="23"/>
        <v>0.00269529095731071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1.9198133904433</v>
      </c>
      <c r="P46" s="11">
        <f t="shared" si="26"/>
        <v>0.00517445567098584</v>
      </c>
      <c r="Q46" s="17">
        <f t="shared" si="27"/>
        <v>0.000931402020777451</v>
      </c>
      <c r="R46" s="11">
        <f t="shared" si="28"/>
        <v>0.115413</v>
      </c>
      <c r="S46" s="18">
        <f t="shared" si="29"/>
        <v>0.00807016558600375</v>
      </c>
      <c r="T46" s="3">
        <v>0.01</v>
      </c>
      <c r="U46" s="19">
        <f t="shared" si="30"/>
        <v>8.07016558600375e-5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0.01918070165586</v>
      </c>
      <c r="AR46" s="27">
        <f t="shared" si="36"/>
        <v>64.1183333333333</v>
      </c>
      <c r="AS46" s="1">
        <f t="shared" si="37"/>
        <v>0.18</v>
      </c>
      <c r="AT46" s="2">
        <f t="shared" si="41"/>
        <v>46.3</v>
      </c>
      <c r="AU46" s="1">
        <f t="shared" si="38"/>
        <v>68671.2596751653</v>
      </c>
    </row>
    <row r="47" s="1" customFormat="1" spans="1:47">
      <c r="A47" s="6"/>
      <c r="B47" s="6"/>
      <c r="C47" s="9">
        <v>3</v>
      </c>
      <c r="D47" s="12">
        <v>-1.35881497441935</v>
      </c>
      <c r="E47" s="13">
        <f t="shared" si="39"/>
        <v>-13.5907964666071</v>
      </c>
      <c r="F47" s="9" t="s">
        <v>107</v>
      </c>
      <c r="G47" s="6">
        <v>4</v>
      </c>
      <c r="H47" s="11">
        <f t="shared" si="21"/>
        <v>-1.35881497441935</v>
      </c>
      <c r="I47" s="11">
        <f t="shared" si="22"/>
        <v>271.791185025581</v>
      </c>
      <c r="J47" s="11">
        <f t="shared" si="23"/>
        <v>0.0145817652561676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2.55582226810565</v>
      </c>
      <c r="P47" s="11">
        <f t="shared" si="26"/>
        <v>0.0372684003500024</v>
      </c>
      <c r="Q47" s="17">
        <f t="shared" si="27"/>
        <v>0.00670831206300044</v>
      </c>
      <c r="R47" s="11">
        <f t="shared" si="28"/>
        <v>0.115413</v>
      </c>
      <c r="S47" s="18">
        <f t="shared" si="29"/>
        <v>0.058124405942142</v>
      </c>
      <c r="T47" s="3">
        <v>0.01</v>
      </c>
      <c r="U47" s="19">
        <f t="shared" si="30"/>
        <v>0.000581244059421421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0.0196812440594214</v>
      </c>
      <c r="AR47" s="27">
        <f t="shared" si="36"/>
        <v>64.1183333333333</v>
      </c>
      <c r="AS47" s="1">
        <f t="shared" si="37"/>
        <v>0.18</v>
      </c>
      <c r="AT47" s="2">
        <f t="shared" si="41"/>
        <v>46.3</v>
      </c>
      <c r="AU47" s="1">
        <f t="shared" si="38"/>
        <v>70463.3149393633</v>
      </c>
    </row>
    <row r="48" s="1" customFormat="1" spans="1:47">
      <c r="A48" s="6"/>
      <c r="B48" s="6"/>
      <c r="C48" s="9">
        <v>4</v>
      </c>
      <c r="D48" s="12">
        <v>9.4469792011</v>
      </c>
      <c r="E48" s="13">
        <f t="shared" si="39"/>
        <v>-1.35881497441935</v>
      </c>
      <c r="F48" s="9" t="s">
        <v>107</v>
      </c>
      <c r="G48" s="6">
        <v>5</v>
      </c>
      <c r="H48" s="11">
        <f t="shared" si="21"/>
        <v>9.4469792011</v>
      </c>
      <c r="I48" s="11">
        <f t="shared" si="22"/>
        <v>282.5969792011</v>
      </c>
      <c r="J48" s="11">
        <f t="shared" si="23"/>
        <v>0.0573751303282633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2.39262617436786</v>
      </c>
      <c r="O48" s="11">
        <f t="shared" si="40"/>
        <v>0.767111026721115</v>
      </c>
      <c r="P48" s="11">
        <f t="shared" si="26"/>
        <v>0.0440130951343719</v>
      </c>
      <c r="Q48" s="17">
        <f t="shared" si="27"/>
        <v>0.00792235712418693</v>
      </c>
      <c r="R48" s="11">
        <f t="shared" si="28"/>
        <v>0.115413</v>
      </c>
      <c r="S48" s="18">
        <f t="shared" si="29"/>
        <v>0.0686435420982639</v>
      </c>
      <c r="T48" s="3">
        <v>0.01</v>
      </c>
      <c r="U48" s="19">
        <f t="shared" si="30"/>
        <v>0.000686435420982639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0.0287364354209826</v>
      </c>
      <c r="AR48" s="27">
        <f t="shared" si="36"/>
        <v>64.1183333333333</v>
      </c>
      <c r="AS48" s="1">
        <f t="shared" si="37"/>
        <v>0.18</v>
      </c>
      <c r="AT48" s="2">
        <f t="shared" si="41"/>
        <v>46.3</v>
      </c>
      <c r="AU48" s="1">
        <f t="shared" si="38"/>
        <v>102882.952581144</v>
      </c>
    </row>
    <row r="49" s="1" customFormat="1" spans="1:47">
      <c r="A49" s="6"/>
      <c r="B49" s="6"/>
      <c r="C49" s="9">
        <v>5</v>
      </c>
      <c r="D49" s="12">
        <v>15.5967079389355</v>
      </c>
      <c r="E49" s="13">
        <f t="shared" si="39"/>
        <v>9.4469792011</v>
      </c>
      <c r="F49" s="9" t="s">
        <v>109</v>
      </c>
      <c r="G49" s="6">
        <v>6</v>
      </c>
      <c r="H49" s="11">
        <f t="shared" si="21"/>
        <v>15.5967079389355</v>
      </c>
      <c r="I49" s="11">
        <f t="shared" si="22"/>
        <v>288.746707938935</v>
      </c>
      <c r="J49" s="11">
        <f t="shared" si="23"/>
        <v>0.119513211801014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1.36428126492008</v>
      </c>
      <c r="P49" s="11">
        <f t="shared" si="26"/>
        <v>0.163049635770549</v>
      </c>
      <c r="Q49" s="17">
        <f t="shared" si="27"/>
        <v>0.0293489344386988</v>
      </c>
      <c r="R49" s="11">
        <f t="shared" si="28"/>
        <v>0.115413</v>
      </c>
      <c r="S49" s="18">
        <f t="shared" si="29"/>
        <v>0.254294875262742</v>
      </c>
      <c r="T49" s="3">
        <v>0.01</v>
      </c>
      <c r="U49" s="19">
        <f t="shared" si="30"/>
        <v>0.00254294875262742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0.0305929487526274</v>
      </c>
      <c r="AR49" s="27">
        <f t="shared" si="36"/>
        <v>64.1183333333333</v>
      </c>
      <c r="AS49" s="1">
        <f t="shared" si="37"/>
        <v>0.18</v>
      </c>
      <c r="AT49" s="2">
        <f t="shared" si="41"/>
        <v>46.3</v>
      </c>
      <c r="AU49" s="1">
        <f t="shared" si="38"/>
        <v>109529.691129879</v>
      </c>
    </row>
    <row r="50" s="1" customFormat="1" spans="1:47">
      <c r="A50" s="6"/>
      <c r="B50" s="6"/>
      <c r="C50" s="9">
        <v>6</v>
      </c>
      <c r="D50" s="12">
        <v>20.3993221663333</v>
      </c>
      <c r="E50" s="13">
        <f t="shared" si="39"/>
        <v>15.5967079389355</v>
      </c>
      <c r="F50" s="9" t="s">
        <v>107</v>
      </c>
      <c r="G50" s="6">
        <v>7</v>
      </c>
      <c r="H50" s="11">
        <f t="shared" si="21"/>
        <v>20.3993221663333</v>
      </c>
      <c r="I50" s="11">
        <f t="shared" si="22"/>
        <v>293.549322166333</v>
      </c>
      <c r="J50" s="11">
        <f t="shared" si="23"/>
        <v>0.207497070071156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1.84241496248286</v>
      </c>
      <c r="P50" s="11">
        <f t="shared" si="26"/>
        <v>0.382295706570452</v>
      </c>
      <c r="Q50" s="17">
        <f t="shared" si="27"/>
        <v>0.0688132271826814</v>
      </c>
      <c r="R50" s="11">
        <f t="shared" si="28"/>
        <v>0.115413</v>
      </c>
      <c r="S50" s="18">
        <f t="shared" si="29"/>
        <v>0.596234628531287</v>
      </c>
      <c r="T50" s="3">
        <v>0.01</v>
      </c>
      <c r="U50" s="19">
        <f t="shared" si="30"/>
        <v>0.00596234628531287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0.0340123462853129</v>
      </c>
      <c r="AR50" s="27">
        <f t="shared" si="36"/>
        <v>64.1183333333333</v>
      </c>
      <c r="AS50" s="1">
        <f t="shared" si="37"/>
        <v>0.18</v>
      </c>
      <c r="AT50" s="2">
        <f t="shared" si="41"/>
        <v>46.3</v>
      </c>
      <c r="AU50" s="1">
        <f t="shared" si="38"/>
        <v>121771.90938199</v>
      </c>
    </row>
    <row r="51" s="1" customFormat="1" spans="1:47">
      <c r="A51" s="6"/>
      <c r="B51" s="6"/>
      <c r="C51" s="9">
        <v>7</v>
      </c>
      <c r="D51" s="12">
        <v>24.604238396129</v>
      </c>
      <c r="E51" s="13">
        <f t="shared" si="39"/>
        <v>20.3993221663333</v>
      </c>
      <c r="F51" s="9" t="s">
        <v>107</v>
      </c>
      <c r="G51" s="6">
        <v>8</v>
      </c>
      <c r="H51" s="11">
        <f t="shared" si="21"/>
        <v>24.604238396129</v>
      </c>
      <c r="I51" s="11">
        <f t="shared" si="22"/>
        <v>297.754238396129</v>
      </c>
      <c r="J51" s="11">
        <f t="shared" si="23"/>
        <v>0.331469487689596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2.10130258924574</v>
      </c>
      <c r="P51" s="11">
        <f t="shared" si="26"/>
        <v>0.696517692738107</v>
      </c>
      <c r="Q51" s="17">
        <f t="shared" si="27"/>
        <v>0.125373184692859</v>
      </c>
      <c r="R51" s="11">
        <f t="shared" si="28"/>
        <v>0.115413</v>
      </c>
      <c r="S51" s="18">
        <f t="shared" si="29"/>
        <v>1.08630037078024</v>
      </c>
      <c r="T51" s="3">
        <v>0.01</v>
      </c>
      <c r="U51" s="19">
        <f t="shared" si="30"/>
        <v>0.0108630037078024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0.0389130037078024</v>
      </c>
      <c r="AR51" s="27">
        <f t="shared" si="36"/>
        <v>64.1183333333333</v>
      </c>
      <c r="AS51" s="1">
        <f t="shared" si="37"/>
        <v>0.18</v>
      </c>
      <c r="AT51" s="2">
        <f t="shared" si="41"/>
        <v>46.3</v>
      </c>
      <c r="AU51" s="1">
        <f t="shared" si="38"/>
        <v>139317.373801222</v>
      </c>
    </row>
    <row r="52" s="1" customFormat="1" spans="1:47">
      <c r="A52" s="6"/>
      <c r="B52" s="6"/>
      <c r="C52" s="9">
        <v>8</v>
      </c>
      <c r="D52" s="12">
        <v>21.3622269141935</v>
      </c>
      <c r="E52" s="13">
        <f t="shared" si="39"/>
        <v>24.604238396129</v>
      </c>
      <c r="F52" s="9" t="s">
        <v>107</v>
      </c>
      <c r="G52" s="6">
        <v>9</v>
      </c>
      <c r="H52" s="11">
        <f t="shared" si="21"/>
        <v>21.3622269141935</v>
      </c>
      <c r="I52" s="11">
        <f t="shared" si="22"/>
        <v>294.512226914193</v>
      </c>
      <c r="J52" s="11">
        <f t="shared" si="23"/>
        <v>0.23126483020214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2.04596822984097</v>
      </c>
      <c r="P52" s="11">
        <f t="shared" si="26"/>
        <v>0.473160495273144</v>
      </c>
      <c r="Q52" s="17">
        <f t="shared" si="27"/>
        <v>0.0851688891491659</v>
      </c>
      <c r="R52" s="11">
        <f t="shared" si="28"/>
        <v>0.115413</v>
      </c>
      <c r="S52" s="18">
        <f t="shared" si="29"/>
        <v>0.73794883721215</v>
      </c>
      <c r="T52" s="3">
        <v>0.01</v>
      </c>
      <c r="U52" s="19">
        <f t="shared" si="30"/>
        <v>0.0073794883721215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0.0354294883721215</v>
      </c>
      <c r="AR52" s="27">
        <f t="shared" si="36"/>
        <v>64.1183333333333</v>
      </c>
      <c r="AS52" s="1">
        <f t="shared" si="37"/>
        <v>0.18</v>
      </c>
      <c r="AT52" s="2">
        <f t="shared" si="41"/>
        <v>46.3</v>
      </c>
      <c r="AU52" s="1">
        <f t="shared" si="38"/>
        <v>126845.599280613</v>
      </c>
    </row>
    <row r="53" s="1" customFormat="1" spans="1:47">
      <c r="A53" s="6"/>
      <c r="B53" s="6"/>
      <c r="C53" s="9">
        <v>9</v>
      </c>
      <c r="D53" s="12">
        <v>14.7588964542</v>
      </c>
      <c r="E53" s="13">
        <f t="shared" si="39"/>
        <v>21.3622269141935</v>
      </c>
      <c r="F53" s="9" t="s">
        <v>107</v>
      </c>
      <c r="G53" s="6">
        <v>10</v>
      </c>
      <c r="H53" s="11">
        <f t="shared" si="21"/>
        <v>14.7588964542</v>
      </c>
      <c r="I53" s="11">
        <f t="shared" si="22"/>
        <v>287.9088964542</v>
      </c>
      <c r="J53" s="11">
        <f t="shared" si="23"/>
        <v>0.108342727149331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2.21399106790116</v>
      </c>
      <c r="P53" s="11">
        <f t="shared" si="26"/>
        <v>0.239869830180671</v>
      </c>
      <c r="Q53" s="17">
        <f t="shared" si="27"/>
        <v>0.0431765694325207</v>
      </c>
      <c r="R53" s="11">
        <f t="shared" si="28"/>
        <v>0.115413</v>
      </c>
      <c r="S53" s="18">
        <f t="shared" si="29"/>
        <v>0.374104905275148</v>
      </c>
      <c r="T53" s="3">
        <v>0.01</v>
      </c>
      <c r="U53" s="19">
        <f t="shared" si="30"/>
        <v>0.00374104905275148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0.0228410490527515</v>
      </c>
      <c r="AR53" s="27">
        <f t="shared" si="36"/>
        <v>64.1183333333333</v>
      </c>
      <c r="AS53" s="1">
        <f t="shared" si="37"/>
        <v>0.18</v>
      </c>
      <c r="AT53" s="2">
        <f t="shared" si="41"/>
        <v>46.3</v>
      </c>
      <c r="AU53" s="1">
        <f t="shared" si="38"/>
        <v>81776.1330579622</v>
      </c>
    </row>
    <row r="54" s="1" customFormat="1" spans="1:47">
      <c r="A54" s="6"/>
      <c r="B54" s="6"/>
      <c r="C54" s="9">
        <v>10</v>
      </c>
      <c r="D54" s="12">
        <v>6.99623385116129</v>
      </c>
      <c r="E54" s="13">
        <f t="shared" si="39"/>
        <v>14.7588964542</v>
      </c>
      <c r="F54" s="9" t="s">
        <v>107</v>
      </c>
      <c r="G54" s="6">
        <v>11</v>
      </c>
      <c r="H54" s="11">
        <f t="shared" si="21"/>
        <v>6.99623385116129</v>
      </c>
      <c r="I54" s="11">
        <f t="shared" si="22"/>
        <v>280.146233851161</v>
      </c>
      <c r="J54" s="11">
        <f t="shared" si="23"/>
        <v>0.0424445352155891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1.87541517583446</v>
      </c>
      <c r="O54" s="11">
        <f t="shared" si="40"/>
        <v>0.739889395219357</v>
      </c>
      <c r="P54" s="11">
        <f t="shared" si="26"/>
        <v>0.0314042614910289</v>
      </c>
      <c r="Q54" s="17">
        <f t="shared" si="27"/>
        <v>0.0056527670683852</v>
      </c>
      <c r="R54" s="11">
        <f t="shared" si="28"/>
        <v>0.115413</v>
      </c>
      <c r="S54" s="18">
        <f t="shared" si="29"/>
        <v>0.0489785991906042</v>
      </c>
      <c r="T54" s="3">
        <v>0.01</v>
      </c>
      <c r="U54" s="19">
        <f t="shared" si="30"/>
        <v>0.000489785991906042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0.019589785991906</v>
      </c>
      <c r="AR54" s="27">
        <f t="shared" si="36"/>
        <v>64.1183333333333</v>
      </c>
      <c r="AS54" s="1">
        <f t="shared" si="37"/>
        <v>0.18</v>
      </c>
      <c r="AT54" s="2">
        <f t="shared" si="41"/>
        <v>46.3</v>
      </c>
      <c r="AU54" s="1">
        <f t="shared" si="38"/>
        <v>70135.8743265837</v>
      </c>
    </row>
    <row r="55" s="1" customFormat="1" spans="1:48">
      <c r="A55" s="6"/>
      <c r="B55" s="6"/>
      <c r="C55" s="9">
        <v>11</v>
      </c>
      <c r="D55" s="12">
        <v>-2.19341887903333</v>
      </c>
      <c r="E55" s="13">
        <f t="shared" si="39"/>
        <v>6.99623385116129</v>
      </c>
      <c r="F55" s="9" t="s">
        <v>109</v>
      </c>
      <c r="G55" s="6">
        <v>12</v>
      </c>
      <c r="H55" s="11">
        <f t="shared" si="21"/>
        <v>-2.19341887903333</v>
      </c>
      <c r="I55" s="11">
        <f t="shared" si="22"/>
        <v>270.956581120967</v>
      </c>
      <c r="J55" s="11">
        <f t="shared" si="23"/>
        <v>0.0130583091407068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1.34966846706166</v>
      </c>
      <c r="P55" s="11">
        <f t="shared" si="26"/>
        <v>0.017624388080355</v>
      </c>
      <c r="Q55" s="17">
        <f t="shared" si="27"/>
        <v>0.0031723898544639</v>
      </c>
      <c r="R55" s="11">
        <f t="shared" si="28"/>
        <v>0.115413</v>
      </c>
      <c r="S55" s="18">
        <f t="shared" si="29"/>
        <v>0.0274872835336046</v>
      </c>
      <c r="T55" s="3">
        <v>0.01</v>
      </c>
      <c r="U55" s="19">
        <f t="shared" si="30"/>
        <v>0.000274872835336046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0.019374872835336</v>
      </c>
      <c r="AR55" s="27">
        <f t="shared" si="36"/>
        <v>64.1183333333333</v>
      </c>
      <c r="AS55" s="1">
        <f t="shared" si="37"/>
        <v>0.18</v>
      </c>
      <c r="AT55" s="2">
        <f t="shared" si="41"/>
        <v>46.3</v>
      </c>
      <c r="AU55" s="1">
        <f t="shared" si="38"/>
        <v>69366.4365110532</v>
      </c>
      <c r="AV55" s="1">
        <f>SUM(AU44:AU55)</f>
        <v>1097733.84765068</v>
      </c>
    </row>
    <row r="56" s="1" customFormat="1" spans="1:46">
      <c r="A56" s="6"/>
      <c r="B56" s="6"/>
      <c r="C56" s="9">
        <v>12</v>
      </c>
      <c r="D56" s="12">
        <v>-11.9401983220323</v>
      </c>
      <c r="E56" s="13">
        <f t="shared" si="39"/>
        <v>-2.19341887903333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-14</v>
      </c>
      <c r="E60" s="9"/>
      <c r="F60" s="9"/>
      <c r="G60" s="6">
        <v>1</v>
      </c>
      <c r="H60" s="11">
        <f t="shared" ref="H60:H71" si="42">E61</f>
        <v>-14</v>
      </c>
      <c r="I60" s="11">
        <f t="shared" ref="I60:I71" si="43">H60+273.15</f>
        <v>259.15</v>
      </c>
      <c r="J60" s="11">
        <f t="shared" ref="J60:J71" si="44">EXP(($C$18*(I60-$C$16))/($C$19*I60*$C$16))</f>
        <v>0.00254027577249845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0.00350481848331611</v>
      </c>
      <c r="Q60" s="17">
        <f t="shared" ref="Q60:Q71" si="48">P60*$B$62</f>
        <v>0.000350481848331611</v>
      </c>
      <c r="R60" s="11">
        <f t="shared" ref="R60:R71" si="49">L60*$B$62</f>
        <v>0.13797</v>
      </c>
      <c r="S60" s="18">
        <f t="shared" ref="S60:S71" si="50">Q60/R60</f>
        <v>0.00254027577249845</v>
      </c>
      <c r="T60" s="3">
        <v>0.01</v>
      </c>
      <c r="U60" s="19">
        <f t="shared" ref="U60:U71" si="51">S60*T60</f>
        <v>2.54027577249845e-5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0.012325402757725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0.133333333333333</v>
      </c>
      <c r="AU60" s="1">
        <f t="shared" ref="AU60:AU71" si="59">AT60*10000*AS60*0.67*AR60*AQ60</f>
        <v>151.914533117843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-16.9596436694516</v>
      </c>
      <c r="E61" s="13">
        <f t="shared" ref="E61:E72" si="60">D60</f>
        <v>-14</v>
      </c>
      <c r="F61" s="9" t="s">
        <v>107</v>
      </c>
      <c r="G61" s="6">
        <v>2</v>
      </c>
      <c r="H61" s="11">
        <f t="shared" si="42"/>
        <v>-16.9596436694516</v>
      </c>
      <c r="I61" s="11">
        <f t="shared" si="43"/>
        <v>256.190356330548</v>
      </c>
      <c r="J61" s="11">
        <f t="shared" si="44"/>
        <v>0.0016457911453529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2.75589518151668</v>
      </c>
      <c r="P61" s="11">
        <f t="shared" si="47"/>
        <v>0.00453562788726087</v>
      </c>
      <c r="Q61" s="17">
        <f t="shared" si="48"/>
        <v>0.000453562788726087</v>
      </c>
      <c r="R61" s="11">
        <f t="shared" si="49"/>
        <v>0.13797</v>
      </c>
      <c r="S61" s="18">
        <f t="shared" si="50"/>
        <v>0.00328740152733266</v>
      </c>
      <c r="T61" s="3">
        <v>0.01</v>
      </c>
      <c r="U61" s="19">
        <f t="shared" si="51"/>
        <v>3.28740152733266e-5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0.0123328740152733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0.133333333333333</v>
      </c>
      <c r="AU61" s="1">
        <f t="shared" si="59"/>
        <v>152.006618757929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-13.5907964666071</v>
      </c>
      <c r="E62" s="13">
        <f t="shared" si="60"/>
        <v>-16.9596436694516</v>
      </c>
      <c r="F62" s="9" t="s">
        <v>107</v>
      </c>
      <c r="G62" s="6">
        <v>3</v>
      </c>
      <c r="H62" s="11">
        <f t="shared" si="42"/>
        <v>-13.5907964666071</v>
      </c>
      <c r="I62" s="11">
        <f t="shared" si="43"/>
        <v>259.559203533393</v>
      </c>
      <c r="J62" s="11">
        <f t="shared" si="44"/>
        <v>0.00269529095731071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4.13105955362942</v>
      </c>
      <c r="P62" s="11">
        <f t="shared" si="47"/>
        <v>0.0111344074590094</v>
      </c>
      <c r="Q62" s="17">
        <f t="shared" si="48"/>
        <v>0.00111344074590094</v>
      </c>
      <c r="R62" s="11">
        <f t="shared" si="49"/>
        <v>0.13797</v>
      </c>
      <c r="S62" s="18">
        <f t="shared" si="50"/>
        <v>0.00807016558600376</v>
      </c>
      <c r="T62" s="3">
        <v>0.01</v>
      </c>
      <c r="U62" s="19">
        <f t="shared" si="51"/>
        <v>8.07016558600376e-5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0.01238070165586</v>
      </c>
      <c r="AR62" s="27">
        <f t="shared" si="57"/>
        <v>137.97</v>
      </c>
      <c r="AS62" s="1">
        <f t="shared" si="58"/>
        <v>0.1</v>
      </c>
      <c r="AT62" s="2">
        <f t="shared" si="62"/>
        <v>0.133333333333333</v>
      </c>
      <c r="AU62" s="1">
        <f t="shared" si="59"/>
        <v>152.596109733005</v>
      </c>
    </row>
    <row r="63" s="1" customFormat="1" spans="1:47">
      <c r="A63" s="6"/>
      <c r="B63" s="6"/>
      <c r="C63" s="9">
        <v>3</v>
      </c>
      <c r="D63" s="12">
        <v>-1.35881497441935</v>
      </c>
      <c r="E63" s="13">
        <f t="shared" si="60"/>
        <v>-13.5907964666071</v>
      </c>
      <c r="F63" s="9" t="s">
        <v>107</v>
      </c>
      <c r="G63" s="6">
        <v>4</v>
      </c>
      <c r="H63" s="11">
        <f t="shared" si="42"/>
        <v>-1.35881497441935</v>
      </c>
      <c r="I63" s="11">
        <f t="shared" si="43"/>
        <v>271.791185025581</v>
      </c>
      <c r="J63" s="11">
        <f t="shared" si="44"/>
        <v>0.0145817652561676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5.49962514617041</v>
      </c>
      <c r="P63" s="11">
        <f t="shared" si="47"/>
        <v>0.0801942428783734</v>
      </c>
      <c r="Q63" s="17">
        <f t="shared" si="48"/>
        <v>0.00801942428783734</v>
      </c>
      <c r="R63" s="11">
        <f t="shared" si="49"/>
        <v>0.13797</v>
      </c>
      <c r="S63" s="18">
        <f t="shared" si="50"/>
        <v>0.0581244059421421</v>
      </c>
      <c r="T63" s="3">
        <v>0.01</v>
      </c>
      <c r="U63" s="19">
        <f t="shared" si="51"/>
        <v>0.000581244059421421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0.0128812440594214</v>
      </c>
      <c r="AR63" s="27">
        <f t="shared" si="57"/>
        <v>137.97</v>
      </c>
      <c r="AS63" s="1">
        <f t="shared" si="58"/>
        <v>0.1</v>
      </c>
      <c r="AT63" s="2">
        <f t="shared" si="62"/>
        <v>0.133333333333333</v>
      </c>
      <c r="AU63" s="1">
        <f t="shared" si="59"/>
        <v>158.765455030468</v>
      </c>
    </row>
    <row r="64" s="1" customFormat="1" spans="1:47">
      <c r="A64" s="6"/>
      <c r="B64" s="6"/>
      <c r="C64" s="9">
        <v>4</v>
      </c>
      <c r="D64" s="12">
        <v>9.4469792011</v>
      </c>
      <c r="E64" s="13">
        <f t="shared" si="60"/>
        <v>-1.35881497441935</v>
      </c>
      <c r="F64" s="9" t="s">
        <v>107</v>
      </c>
      <c r="G64" s="6">
        <v>5</v>
      </c>
      <c r="H64" s="11">
        <f t="shared" si="42"/>
        <v>9.4469792011</v>
      </c>
      <c r="I64" s="11">
        <f t="shared" si="43"/>
        <v>282.5969792011</v>
      </c>
      <c r="J64" s="11">
        <f t="shared" si="44"/>
        <v>0.0573751303282633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5.14845935812744</v>
      </c>
      <c r="O64" s="11">
        <f t="shared" si="61"/>
        <v>1.6506715451646</v>
      </c>
      <c r="P64" s="11">
        <f t="shared" si="47"/>
        <v>0.0947074950329748</v>
      </c>
      <c r="Q64" s="17">
        <f t="shared" si="48"/>
        <v>0.00947074950329748</v>
      </c>
      <c r="R64" s="11">
        <f t="shared" si="49"/>
        <v>0.13797</v>
      </c>
      <c r="S64" s="18">
        <f t="shared" si="50"/>
        <v>0.0686435420982639</v>
      </c>
      <c r="T64" s="3">
        <v>0.01</v>
      </c>
      <c r="U64" s="19">
        <f t="shared" si="51"/>
        <v>0.000686435420982639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0.0187364354209826</v>
      </c>
      <c r="AR64" s="27">
        <f t="shared" si="57"/>
        <v>137.97</v>
      </c>
      <c r="AS64" s="1">
        <f t="shared" si="58"/>
        <v>0.1</v>
      </c>
      <c r="AT64" s="2">
        <f t="shared" si="62"/>
        <v>0.133333333333333</v>
      </c>
      <c r="AU64" s="1">
        <f t="shared" si="59"/>
        <v>230.932562222946</v>
      </c>
    </row>
    <row r="65" s="1" customFormat="1" spans="1:47">
      <c r="A65" s="6"/>
      <c r="B65" s="6"/>
      <c r="C65" s="9">
        <v>5</v>
      </c>
      <c r="D65" s="12">
        <v>15.5967079389355</v>
      </c>
      <c r="E65" s="13">
        <f t="shared" si="60"/>
        <v>9.4469792011</v>
      </c>
      <c r="F65" s="9" t="s">
        <v>109</v>
      </c>
      <c r="G65" s="6">
        <v>6</v>
      </c>
      <c r="H65" s="11">
        <f t="shared" si="42"/>
        <v>15.5967079389355</v>
      </c>
      <c r="I65" s="11">
        <f t="shared" si="43"/>
        <v>288.746707938935</v>
      </c>
      <c r="J65" s="11">
        <f t="shared" si="44"/>
        <v>0.119513211801014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2.93566405013163</v>
      </c>
      <c r="P65" s="11">
        <f t="shared" si="47"/>
        <v>0.350850639400005</v>
      </c>
      <c r="Q65" s="17">
        <f t="shared" si="48"/>
        <v>0.0350850639400005</v>
      </c>
      <c r="R65" s="11">
        <f t="shared" si="49"/>
        <v>0.13797</v>
      </c>
      <c r="S65" s="18">
        <f t="shared" si="50"/>
        <v>0.254294875262742</v>
      </c>
      <c r="T65" s="3">
        <v>0.01</v>
      </c>
      <c r="U65" s="19">
        <f t="shared" si="51"/>
        <v>0.00254294875262742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0.0205929487526274</v>
      </c>
      <c r="AR65" s="27">
        <f t="shared" si="57"/>
        <v>137.97</v>
      </c>
      <c r="AS65" s="1">
        <f t="shared" si="58"/>
        <v>0.1</v>
      </c>
      <c r="AT65" s="2">
        <f t="shared" si="62"/>
        <v>0.133333333333333</v>
      </c>
      <c r="AU65" s="1">
        <f t="shared" si="59"/>
        <v>253.814683119734</v>
      </c>
    </row>
    <row r="66" s="1" customFormat="1" spans="1:47">
      <c r="A66" s="6"/>
      <c r="B66" s="6"/>
      <c r="C66" s="9">
        <v>6</v>
      </c>
      <c r="D66" s="12">
        <v>20.3993221663333</v>
      </c>
      <c r="E66" s="13">
        <f t="shared" si="60"/>
        <v>15.5967079389355</v>
      </c>
      <c r="F66" s="9" t="s">
        <v>107</v>
      </c>
      <c r="G66" s="6">
        <v>7</v>
      </c>
      <c r="H66" s="11">
        <f t="shared" si="42"/>
        <v>20.3993221663333</v>
      </c>
      <c r="I66" s="11">
        <f t="shared" si="43"/>
        <v>293.549322166333</v>
      </c>
      <c r="J66" s="11">
        <f t="shared" si="44"/>
        <v>0.207497070071156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3.96451341073162</v>
      </c>
      <c r="P66" s="11">
        <f t="shared" si="47"/>
        <v>0.822624916984617</v>
      </c>
      <c r="Q66" s="17">
        <f t="shared" si="48"/>
        <v>0.0822624916984617</v>
      </c>
      <c r="R66" s="11">
        <f t="shared" si="49"/>
        <v>0.13797</v>
      </c>
      <c r="S66" s="18">
        <f t="shared" si="50"/>
        <v>0.596234628531287</v>
      </c>
      <c r="T66" s="3">
        <v>0.01</v>
      </c>
      <c r="U66" s="19">
        <f t="shared" si="51"/>
        <v>0.00596234628531287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0.0240123462853129</v>
      </c>
      <c r="AR66" s="27">
        <f t="shared" si="57"/>
        <v>137.97</v>
      </c>
      <c r="AS66" s="1">
        <f t="shared" si="58"/>
        <v>0.1</v>
      </c>
      <c r="AT66" s="2">
        <f t="shared" si="62"/>
        <v>0.133333333333333</v>
      </c>
      <c r="AU66" s="1">
        <f t="shared" si="59"/>
        <v>295.959851917292</v>
      </c>
    </row>
    <row r="67" s="1" customFormat="1" spans="1:47">
      <c r="A67" s="6"/>
      <c r="B67" s="6"/>
      <c r="C67" s="9">
        <v>7</v>
      </c>
      <c r="D67" s="12">
        <v>24.604238396129</v>
      </c>
      <c r="E67" s="13">
        <f t="shared" si="60"/>
        <v>20.3993221663333</v>
      </c>
      <c r="F67" s="9" t="s">
        <v>107</v>
      </c>
      <c r="G67" s="6">
        <v>8</v>
      </c>
      <c r="H67" s="11">
        <f t="shared" si="42"/>
        <v>24.604238396129</v>
      </c>
      <c r="I67" s="11">
        <f t="shared" si="43"/>
        <v>297.754238396129</v>
      </c>
      <c r="J67" s="11">
        <f t="shared" si="44"/>
        <v>0.331469487689596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4.52158849374701</v>
      </c>
      <c r="P67" s="11">
        <f t="shared" si="47"/>
        <v>1.49876862156549</v>
      </c>
      <c r="Q67" s="17">
        <f t="shared" si="48"/>
        <v>0.149876862156549</v>
      </c>
      <c r="R67" s="11">
        <f t="shared" si="49"/>
        <v>0.13797</v>
      </c>
      <c r="S67" s="18">
        <f t="shared" si="50"/>
        <v>1.08630037078024</v>
      </c>
      <c r="T67" s="3">
        <v>0.01</v>
      </c>
      <c r="U67" s="19">
        <f t="shared" si="51"/>
        <v>0.0108630037078024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0.0289130037078024</v>
      </c>
      <c r="AR67" s="27">
        <f t="shared" si="57"/>
        <v>137.97</v>
      </c>
      <c r="AS67" s="1">
        <f t="shared" si="58"/>
        <v>0.1</v>
      </c>
      <c r="AT67" s="2">
        <f t="shared" si="62"/>
        <v>0.133333333333333</v>
      </c>
      <c r="AU67" s="1">
        <f t="shared" si="59"/>
        <v>356.362022859851</v>
      </c>
    </row>
    <row r="68" s="1" customFormat="1" spans="1:47">
      <c r="A68" s="6"/>
      <c r="B68" s="6"/>
      <c r="C68" s="9">
        <v>8</v>
      </c>
      <c r="D68" s="12">
        <v>21.3622269141935</v>
      </c>
      <c r="E68" s="13">
        <f t="shared" si="60"/>
        <v>24.604238396129</v>
      </c>
      <c r="F68" s="9" t="s">
        <v>107</v>
      </c>
      <c r="G68" s="6">
        <v>9</v>
      </c>
      <c r="H68" s="11">
        <f t="shared" si="42"/>
        <v>21.3622269141935</v>
      </c>
      <c r="I68" s="11">
        <f t="shared" si="43"/>
        <v>294.512226914193</v>
      </c>
      <c r="J68" s="11">
        <f t="shared" si="44"/>
        <v>0.23126483020214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4.40251987218151</v>
      </c>
      <c r="P68" s="11">
        <f t="shared" si="47"/>
        <v>1.0181480107016</v>
      </c>
      <c r="Q68" s="17">
        <f t="shared" si="48"/>
        <v>0.10181480107016</v>
      </c>
      <c r="R68" s="11">
        <f t="shared" si="49"/>
        <v>0.13797</v>
      </c>
      <c r="S68" s="18">
        <f t="shared" si="50"/>
        <v>0.73794883721215</v>
      </c>
      <c r="T68" s="3">
        <v>0.01</v>
      </c>
      <c r="U68" s="19">
        <f t="shared" si="51"/>
        <v>0.0073794883721215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0.0254294883721215</v>
      </c>
      <c r="AR68" s="27">
        <f t="shared" si="57"/>
        <v>137.97</v>
      </c>
      <c r="AS68" s="1">
        <f t="shared" si="58"/>
        <v>0.1</v>
      </c>
      <c r="AT68" s="2">
        <f t="shared" si="62"/>
        <v>0.133333333333333</v>
      </c>
      <c r="AU68" s="1">
        <f t="shared" si="59"/>
        <v>313.426581622677</v>
      </c>
    </row>
    <row r="69" s="1" customFormat="1" spans="1:47">
      <c r="A69" s="6"/>
      <c r="B69" s="6"/>
      <c r="C69" s="9">
        <v>9</v>
      </c>
      <c r="D69" s="12">
        <v>14.7588964542</v>
      </c>
      <c r="E69" s="13">
        <f t="shared" si="60"/>
        <v>21.3622269141935</v>
      </c>
      <c r="F69" s="9" t="s">
        <v>107</v>
      </c>
      <c r="G69" s="6">
        <v>10</v>
      </c>
      <c r="H69" s="11">
        <f t="shared" si="42"/>
        <v>14.7588964542</v>
      </c>
      <c r="I69" s="11">
        <f t="shared" si="43"/>
        <v>287.9088964542</v>
      </c>
      <c r="J69" s="11">
        <f t="shared" si="44"/>
        <v>0.108342727149331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4.76407186147991</v>
      </c>
      <c r="P69" s="11">
        <f t="shared" si="47"/>
        <v>0.516152537808122</v>
      </c>
      <c r="Q69" s="17">
        <f t="shared" si="48"/>
        <v>0.0516152537808122</v>
      </c>
      <c r="R69" s="11">
        <f t="shared" si="49"/>
        <v>0.13797</v>
      </c>
      <c r="S69" s="18">
        <f t="shared" si="50"/>
        <v>0.374104905275149</v>
      </c>
      <c r="T69" s="3">
        <v>0.01</v>
      </c>
      <c r="U69" s="19">
        <f t="shared" si="51"/>
        <v>0.00374104905275149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0.0160410490527515</v>
      </c>
      <c r="AR69" s="27">
        <f t="shared" si="57"/>
        <v>137.97</v>
      </c>
      <c r="AS69" s="1">
        <f t="shared" si="58"/>
        <v>0.1</v>
      </c>
      <c r="AT69" s="2">
        <f t="shared" si="62"/>
        <v>0.133333333333333</v>
      </c>
      <c r="AU69" s="1">
        <f t="shared" si="59"/>
        <v>197.711062710859</v>
      </c>
    </row>
    <row r="70" s="1" customFormat="1" spans="1:47">
      <c r="A70" s="6"/>
      <c r="B70" s="6"/>
      <c r="C70" s="9">
        <v>10</v>
      </c>
      <c r="D70" s="12">
        <v>6.99623385116129</v>
      </c>
      <c r="E70" s="13">
        <f t="shared" si="60"/>
        <v>14.7588964542</v>
      </c>
      <c r="F70" s="9" t="s">
        <v>107</v>
      </c>
      <c r="G70" s="6">
        <v>11</v>
      </c>
      <c r="H70" s="11">
        <f t="shared" si="42"/>
        <v>6.99623385116129</v>
      </c>
      <c r="I70" s="11">
        <f t="shared" si="43"/>
        <v>280.146233851161</v>
      </c>
      <c r="J70" s="11">
        <f t="shared" si="44"/>
        <v>0.0424445352155891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4.0355233574882</v>
      </c>
      <c r="O70" s="11">
        <f t="shared" si="61"/>
        <v>1.59209596618359</v>
      </c>
      <c r="P70" s="11">
        <f t="shared" si="47"/>
        <v>0.0675757733032766</v>
      </c>
      <c r="Q70" s="17">
        <f t="shared" si="48"/>
        <v>0.00675757733032766</v>
      </c>
      <c r="R70" s="11">
        <f t="shared" si="49"/>
        <v>0.13797</v>
      </c>
      <c r="S70" s="18">
        <f t="shared" si="50"/>
        <v>0.0489785991906042</v>
      </c>
      <c r="T70" s="3">
        <v>0.01</v>
      </c>
      <c r="U70" s="19">
        <f t="shared" si="51"/>
        <v>0.000489785991906042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0.012789785991906</v>
      </c>
      <c r="AR70" s="27">
        <f t="shared" si="57"/>
        <v>137.97</v>
      </c>
      <c r="AS70" s="1">
        <f t="shared" si="58"/>
        <v>0.1</v>
      </c>
      <c r="AT70" s="2">
        <f t="shared" si="62"/>
        <v>0.133333333333333</v>
      </c>
      <c r="AU70" s="1">
        <f t="shared" si="59"/>
        <v>157.638205081759</v>
      </c>
    </row>
    <row r="71" s="1" customFormat="1" spans="1:48">
      <c r="A71" s="6"/>
      <c r="B71" s="6"/>
      <c r="C71" s="9">
        <v>11</v>
      </c>
      <c r="D71" s="12">
        <v>-2.19341887903333</v>
      </c>
      <c r="E71" s="13">
        <f t="shared" si="60"/>
        <v>6.99623385116129</v>
      </c>
      <c r="F71" s="9" t="s">
        <v>109</v>
      </c>
      <c r="G71" s="6">
        <v>12</v>
      </c>
      <c r="H71" s="11">
        <f t="shared" si="42"/>
        <v>-2.19341887903333</v>
      </c>
      <c r="I71" s="11">
        <f t="shared" si="43"/>
        <v>270.956581120967</v>
      </c>
      <c r="J71" s="11">
        <f t="shared" si="44"/>
        <v>0.0130583091407068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2.90422019288031</v>
      </c>
      <c r="P71" s="11">
        <f t="shared" si="47"/>
        <v>0.0379242050913142</v>
      </c>
      <c r="Q71" s="17">
        <f t="shared" si="48"/>
        <v>0.00379242050913142</v>
      </c>
      <c r="R71" s="11">
        <f t="shared" si="49"/>
        <v>0.13797</v>
      </c>
      <c r="S71" s="18">
        <f t="shared" si="50"/>
        <v>0.0274872835336046</v>
      </c>
      <c r="T71" s="3">
        <v>0.01</v>
      </c>
      <c r="U71" s="19">
        <f t="shared" si="51"/>
        <v>0.000274872835336046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0.012574872835336</v>
      </c>
      <c r="AR71" s="27">
        <f t="shared" si="57"/>
        <v>137.97</v>
      </c>
      <c r="AS71" s="1">
        <f t="shared" si="58"/>
        <v>0.1</v>
      </c>
      <c r="AT71" s="2">
        <f t="shared" si="62"/>
        <v>0.133333333333333</v>
      </c>
      <c r="AU71" s="1">
        <f t="shared" si="59"/>
        <v>154.989331654824</v>
      </c>
      <c r="AV71" s="1">
        <f>SUM(AU60:AU71)</f>
        <v>2576.11701782919</v>
      </c>
    </row>
    <row r="72" s="1" customFormat="1" spans="1:46">
      <c r="A72" s="6"/>
      <c r="B72" s="6"/>
      <c r="C72" s="9">
        <v>12</v>
      </c>
      <c r="D72" s="12">
        <v>-11.9401983220323</v>
      </c>
      <c r="E72" s="13">
        <f t="shared" si="60"/>
        <v>-2.19341887903333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-14</v>
      </c>
      <c r="E76" s="9"/>
      <c r="F76" s="9"/>
      <c r="G76" s="6">
        <v>1</v>
      </c>
      <c r="H76" s="11">
        <f t="shared" ref="H76:H87" si="63">E77</f>
        <v>-14</v>
      </c>
      <c r="I76" s="11">
        <f t="shared" ref="I76:I87" si="64">H76+273.15</f>
        <v>259.15</v>
      </c>
      <c r="J76" s="11">
        <f t="shared" ref="J76:J87" si="65">EXP(($C$18*(I76-$C$16))/($C$19*I76*$C$16))</f>
        <v>0.00254027577249845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0.000198807274196921</v>
      </c>
      <c r="Q76" s="17">
        <f t="shared" ref="Q76:Q87" si="69">P76*$B$78</f>
        <v>3.7773382097415e-5</v>
      </c>
      <c r="R76" s="11">
        <f t="shared" ref="R76:R87" si="70">L76*$B$78</f>
        <v>0.0148697958333333</v>
      </c>
      <c r="S76" s="18">
        <f t="shared" ref="S76:S87" si="71">Q76/R76</f>
        <v>0.00254027577249845</v>
      </c>
      <c r="T76" s="3">
        <v>0.01</v>
      </c>
      <c r="U76" s="19">
        <f t="shared" ref="U76:U87" si="72">S76*T76</f>
        <v>2.54027577249845e-5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0.011625402757725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48.0666666666667</v>
      </c>
      <c r="AU76" s="1">
        <f t="shared" ref="AU76:AU87" si="79">AT76*10000*AS76*0.67*AR76*AQ76</f>
        <v>5567.13588307431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-16.9596436694516</v>
      </c>
      <c r="E77" s="13">
        <f t="shared" ref="E77:E88" si="80">D76</f>
        <v>-14</v>
      </c>
      <c r="F77" s="9" t="s">
        <v>107</v>
      </c>
      <c r="G77" s="6">
        <v>2</v>
      </c>
      <c r="H77" s="11">
        <f t="shared" si="63"/>
        <v>-16.9596436694516</v>
      </c>
      <c r="I77" s="11">
        <f t="shared" si="64"/>
        <v>256.190356330548</v>
      </c>
      <c r="J77" s="11">
        <f t="shared" si="65"/>
        <v>0.0016457911453529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0.15632535939247</v>
      </c>
      <c r="P77" s="11">
        <f t="shared" si="68"/>
        <v>0.000257278892282236</v>
      </c>
      <c r="Q77" s="17">
        <f t="shared" si="69"/>
        <v>4.88829895336248e-5</v>
      </c>
      <c r="R77" s="11">
        <f t="shared" si="70"/>
        <v>0.0148697958333333</v>
      </c>
      <c r="S77" s="18">
        <f t="shared" si="71"/>
        <v>0.00328740152733267</v>
      </c>
      <c r="T77" s="3">
        <v>0.01</v>
      </c>
      <c r="U77" s="19">
        <f t="shared" si="72"/>
        <v>3.28740152733267e-5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0.0116328740152733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48.0666666666667</v>
      </c>
      <c r="AU77" s="1">
        <f t="shared" si="79"/>
        <v>5570.71369511711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-13.5907964666071</v>
      </c>
      <c r="E78" s="13">
        <f t="shared" si="80"/>
        <v>-16.9596436694516</v>
      </c>
      <c r="F78" s="9" t="s">
        <v>107</v>
      </c>
      <c r="G78" s="6">
        <v>3</v>
      </c>
      <c r="H78" s="11">
        <f t="shared" si="63"/>
        <v>-13.5907964666071</v>
      </c>
      <c r="I78" s="11">
        <f t="shared" si="64"/>
        <v>259.559203533393</v>
      </c>
      <c r="J78" s="11">
        <f t="shared" si="65"/>
        <v>0.00269529095731071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0.234330163833521</v>
      </c>
      <c r="P78" s="11">
        <f t="shared" si="68"/>
        <v>0.000631587971605625</v>
      </c>
      <c r="Q78" s="17">
        <f t="shared" si="69"/>
        <v>0.000120001714605069</v>
      </c>
      <c r="R78" s="11">
        <f t="shared" si="70"/>
        <v>0.0148697958333333</v>
      </c>
      <c r="S78" s="18">
        <f t="shared" si="71"/>
        <v>0.00807016558600377</v>
      </c>
      <c r="T78" s="3">
        <v>0.01</v>
      </c>
      <c r="U78" s="19">
        <f t="shared" si="72"/>
        <v>8.07016558600377e-5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0.01168070165586</v>
      </c>
      <c r="AR78" s="27">
        <f t="shared" si="77"/>
        <v>7.82620833333333</v>
      </c>
      <c r="AS78" s="1">
        <f t="shared" si="78"/>
        <v>0.19</v>
      </c>
      <c r="AT78" s="2">
        <f t="shared" si="82"/>
        <v>48.0666666666667</v>
      </c>
      <c r="AU78" s="1">
        <f t="shared" si="79"/>
        <v>5593.61724346396</v>
      </c>
    </row>
    <row r="79" s="1" customFormat="1" spans="1:47">
      <c r="A79" s="6"/>
      <c r="B79" s="6"/>
      <c r="C79" s="9">
        <v>3</v>
      </c>
      <c r="D79" s="12">
        <v>-1.35881497441935</v>
      </c>
      <c r="E79" s="13">
        <f t="shared" si="80"/>
        <v>-13.5907964666071</v>
      </c>
      <c r="F79" s="9" t="s">
        <v>107</v>
      </c>
      <c r="G79" s="6">
        <v>4</v>
      </c>
      <c r="H79" s="11">
        <f t="shared" si="63"/>
        <v>-1.35881497441935</v>
      </c>
      <c r="I79" s="11">
        <f t="shared" si="64"/>
        <v>271.791185025581</v>
      </c>
      <c r="J79" s="11">
        <f t="shared" si="65"/>
        <v>0.0145817652561676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0.311960659195248</v>
      </c>
      <c r="P79" s="11">
        <f t="shared" si="68"/>
        <v>0.00454893710154442</v>
      </c>
      <c r="Q79" s="17">
        <f t="shared" si="69"/>
        <v>0.000864298049293439</v>
      </c>
      <c r="R79" s="11">
        <f t="shared" si="70"/>
        <v>0.0148697958333333</v>
      </c>
      <c r="S79" s="18">
        <f t="shared" si="71"/>
        <v>0.0581244059421422</v>
      </c>
      <c r="T79" s="3">
        <v>0.01</v>
      </c>
      <c r="U79" s="19">
        <f t="shared" si="72"/>
        <v>0.000581244059421422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0.0121812440594214</v>
      </c>
      <c r="AR79" s="27">
        <f t="shared" si="77"/>
        <v>7.82620833333333</v>
      </c>
      <c r="AS79" s="1">
        <f t="shared" si="78"/>
        <v>0.19</v>
      </c>
      <c r="AT79" s="2">
        <f t="shared" si="82"/>
        <v>48.0666666666667</v>
      </c>
      <c r="AU79" s="1">
        <f t="shared" si="79"/>
        <v>5833.31539706256</v>
      </c>
    </row>
    <row r="80" s="1" customFormat="1" spans="1:47">
      <c r="A80" s="6"/>
      <c r="B80" s="6"/>
      <c r="C80" s="9">
        <v>4</v>
      </c>
      <c r="D80" s="12">
        <v>9.4469792011</v>
      </c>
      <c r="E80" s="13">
        <f t="shared" si="80"/>
        <v>-1.35881497441935</v>
      </c>
      <c r="F80" s="9" t="s">
        <v>107</v>
      </c>
      <c r="G80" s="6">
        <v>5</v>
      </c>
      <c r="H80" s="11">
        <f t="shared" si="63"/>
        <v>9.4469792011</v>
      </c>
      <c r="I80" s="11">
        <f t="shared" si="64"/>
        <v>282.5969792011</v>
      </c>
      <c r="J80" s="11">
        <f t="shared" si="65"/>
        <v>0.0573751303282633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0.292041135989019</v>
      </c>
      <c r="O80" s="11">
        <f t="shared" si="81"/>
        <v>0.0936326694380185</v>
      </c>
      <c r="P80" s="11">
        <f t="shared" si="68"/>
        <v>0.00537218661198951</v>
      </c>
      <c r="Q80" s="17">
        <f t="shared" si="69"/>
        <v>0.00102071545627801</v>
      </c>
      <c r="R80" s="11">
        <f t="shared" si="70"/>
        <v>0.0148697958333333</v>
      </c>
      <c r="S80" s="18">
        <f t="shared" si="71"/>
        <v>0.0686435420982641</v>
      </c>
      <c r="T80" s="3">
        <v>0.01</v>
      </c>
      <c r="U80" s="19">
        <f t="shared" si="72"/>
        <v>0.000686435420982641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0.0197864354209826</v>
      </c>
      <c r="AR80" s="27">
        <f t="shared" si="77"/>
        <v>7.82620833333333</v>
      </c>
      <c r="AS80" s="1">
        <f t="shared" si="78"/>
        <v>0.19</v>
      </c>
      <c r="AT80" s="2">
        <f t="shared" si="82"/>
        <v>48.0666666666667</v>
      </c>
      <c r="AU80" s="1">
        <f t="shared" si="79"/>
        <v>9475.26523819475</v>
      </c>
    </row>
    <row r="81" s="1" customFormat="1" spans="1:47">
      <c r="A81" s="6"/>
      <c r="B81" s="6"/>
      <c r="C81" s="9">
        <v>5</v>
      </c>
      <c r="D81" s="12">
        <v>15.5967079389355</v>
      </c>
      <c r="E81" s="13">
        <f t="shared" si="80"/>
        <v>9.4469792011</v>
      </c>
      <c r="F81" s="9" t="s">
        <v>109</v>
      </c>
      <c r="G81" s="6">
        <v>6</v>
      </c>
      <c r="H81" s="11">
        <f t="shared" si="63"/>
        <v>15.5967079389355</v>
      </c>
      <c r="I81" s="11">
        <f t="shared" si="64"/>
        <v>288.746707938935</v>
      </c>
      <c r="J81" s="11">
        <f t="shared" si="65"/>
        <v>0.119513211801014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0.166522566159362</v>
      </c>
      <c r="P81" s="11">
        <f t="shared" si="68"/>
        <v>0.0199016467190523</v>
      </c>
      <c r="Q81" s="17">
        <f t="shared" si="69"/>
        <v>0.00378131287661993</v>
      </c>
      <c r="R81" s="11">
        <f t="shared" si="70"/>
        <v>0.0148697958333333</v>
      </c>
      <c r="S81" s="18">
        <f t="shared" si="71"/>
        <v>0.254294875262742</v>
      </c>
      <c r="T81" s="3">
        <v>0.01</v>
      </c>
      <c r="U81" s="19">
        <f t="shared" si="72"/>
        <v>0.00254294875262742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0.0216429487526274</v>
      </c>
      <c r="AR81" s="27">
        <f t="shared" si="77"/>
        <v>7.82620833333333</v>
      </c>
      <c r="AS81" s="1">
        <f t="shared" si="78"/>
        <v>0.19</v>
      </c>
      <c r="AT81" s="2">
        <f t="shared" si="82"/>
        <v>48.0666666666667</v>
      </c>
      <c r="AU81" s="1">
        <f t="shared" si="79"/>
        <v>10364.3064354245</v>
      </c>
    </row>
    <row r="82" s="1" customFormat="1" spans="1:47">
      <c r="A82" s="6"/>
      <c r="B82" s="6"/>
      <c r="C82" s="9">
        <v>6</v>
      </c>
      <c r="D82" s="12">
        <v>20.3993221663333</v>
      </c>
      <c r="E82" s="13">
        <f t="shared" si="80"/>
        <v>15.5967079389355</v>
      </c>
      <c r="F82" s="9" t="s">
        <v>107</v>
      </c>
      <c r="G82" s="6">
        <v>7</v>
      </c>
      <c r="H82" s="11">
        <f t="shared" si="63"/>
        <v>20.3993221663333</v>
      </c>
      <c r="I82" s="11">
        <f t="shared" si="64"/>
        <v>293.549322166333</v>
      </c>
      <c r="J82" s="11">
        <f t="shared" si="65"/>
        <v>0.207497070071156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0.224883002773643</v>
      </c>
      <c r="P82" s="11">
        <f t="shared" si="68"/>
        <v>0.0466625641843346</v>
      </c>
      <c r="Q82" s="17">
        <f t="shared" si="69"/>
        <v>0.00886588719502358</v>
      </c>
      <c r="R82" s="11">
        <f t="shared" si="70"/>
        <v>0.0148697958333333</v>
      </c>
      <c r="S82" s="18">
        <f t="shared" si="71"/>
        <v>0.596234628531288</v>
      </c>
      <c r="T82" s="3">
        <v>0.01</v>
      </c>
      <c r="U82" s="19">
        <f t="shared" si="72"/>
        <v>0.00596234628531288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0.0250623462853129</v>
      </c>
      <c r="AR82" s="27">
        <f t="shared" si="77"/>
        <v>7.82620833333333</v>
      </c>
      <c r="AS82" s="1">
        <f t="shared" si="78"/>
        <v>0.19</v>
      </c>
      <c r="AT82" s="2">
        <f t="shared" si="82"/>
        <v>48.0666666666667</v>
      </c>
      <c r="AU82" s="1">
        <f t="shared" si="79"/>
        <v>12001.7766460853</v>
      </c>
    </row>
    <row r="83" s="1" customFormat="1" spans="1:47">
      <c r="A83" s="6"/>
      <c r="B83" s="6"/>
      <c r="C83" s="9">
        <v>7</v>
      </c>
      <c r="D83" s="12">
        <v>24.604238396129</v>
      </c>
      <c r="E83" s="13">
        <f t="shared" si="80"/>
        <v>20.3993221663333</v>
      </c>
      <c r="F83" s="9" t="s">
        <v>107</v>
      </c>
      <c r="G83" s="6">
        <v>8</v>
      </c>
      <c r="H83" s="11">
        <f t="shared" si="63"/>
        <v>24.604238396129</v>
      </c>
      <c r="I83" s="11">
        <f t="shared" si="64"/>
        <v>297.754238396129</v>
      </c>
      <c r="J83" s="11">
        <f t="shared" si="65"/>
        <v>0.331469487689596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0.256482521922642</v>
      </c>
      <c r="P83" s="11">
        <f t="shared" si="68"/>
        <v>0.0850161301430337</v>
      </c>
      <c r="Q83" s="17">
        <f t="shared" si="69"/>
        <v>0.0161530647271764</v>
      </c>
      <c r="R83" s="11">
        <f t="shared" si="70"/>
        <v>0.0148697958333333</v>
      </c>
      <c r="S83" s="18">
        <f t="shared" si="71"/>
        <v>1.08630037078024</v>
      </c>
      <c r="T83" s="3">
        <v>0.01</v>
      </c>
      <c r="U83" s="19">
        <f t="shared" si="72"/>
        <v>0.0108630037078024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0.0299630037078024</v>
      </c>
      <c r="AR83" s="27">
        <f t="shared" si="77"/>
        <v>7.82620833333333</v>
      </c>
      <c r="AS83" s="1">
        <f t="shared" si="78"/>
        <v>0.19</v>
      </c>
      <c r="AT83" s="2">
        <f t="shared" si="82"/>
        <v>48.0666666666667</v>
      </c>
      <c r="AU83" s="1">
        <f t="shared" si="79"/>
        <v>14348.5878797234</v>
      </c>
    </row>
    <row r="84" s="1" customFormat="1" spans="1:47">
      <c r="A84" s="6"/>
      <c r="B84" s="6"/>
      <c r="C84" s="9">
        <v>8</v>
      </c>
      <c r="D84" s="12">
        <v>21.3622269141935</v>
      </c>
      <c r="E84" s="13">
        <f t="shared" si="80"/>
        <v>24.604238396129</v>
      </c>
      <c r="F84" s="9" t="s">
        <v>107</v>
      </c>
      <c r="G84" s="6">
        <v>9</v>
      </c>
      <c r="H84" s="11">
        <f t="shared" si="63"/>
        <v>21.3622269141935</v>
      </c>
      <c r="I84" s="11">
        <f t="shared" si="64"/>
        <v>294.512226914193</v>
      </c>
      <c r="J84" s="11">
        <f t="shared" si="65"/>
        <v>0.23126483020214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0.249728475112942</v>
      </c>
      <c r="P84" s="11">
        <f t="shared" si="68"/>
        <v>0.0577534133936337</v>
      </c>
      <c r="Q84" s="17">
        <f t="shared" si="69"/>
        <v>0.0109731485447904</v>
      </c>
      <c r="R84" s="11">
        <f t="shared" si="70"/>
        <v>0.0148697958333333</v>
      </c>
      <c r="S84" s="18">
        <f t="shared" si="71"/>
        <v>0.737948837212152</v>
      </c>
      <c r="T84" s="3">
        <v>0.01</v>
      </c>
      <c r="U84" s="19">
        <f t="shared" si="72"/>
        <v>0.00737948837212152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0.0264794883721215</v>
      </c>
      <c r="AR84" s="27">
        <f t="shared" si="77"/>
        <v>7.82620833333333</v>
      </c>
      <c r="AS84" s="1">
        <f t="shared" si="78"/>
        <v>0.19</v>
      </c>
      <c r="AT84" s="2">
        <f t="shared" si="82"/>
        <v>48.0666666666667</v>
      </c>
      <c r="AU84" s="1">
        <f t="shared" si="79"/>
        <v>12680.4131395732</v>
      </c>
    </row>
    <row r="85" s="1" customFormat="1" spans="1:47">
      <c r="A85" s="6"/>
      <c r="B85" s="6"/>
      <c r="C85" s="9">
        <v>9</v>
      </c>
      <c r="D85" s="12">
        <v>14.7588964542</v>
      </c>
      <c r="E85" s="13">
        <f t="shared" si="80"/>
        <v>21.3622269141935</v>
      </c>
      <c r="F85" s="9" t="s">
        <v>107</v>
      </c>
      <c r="G85" s="6">
        <v>10</v>
      </c>
      <c r="H85" s="11">
        <f t="shared" si="63"/>
        <v>14.7588964542</v>
      </c>
      <c r="I85" s="11">
        <f t="shared" si="64"/>
        <v>287.9088964542</v>
      </c>
      <c r="J85" s="11">
        <f t="shared" si="65"/>
        <v>0.108342727149331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0.270237145052641</v>
      </c>
      <c r="P85" s="11">
        <f t="shared" si="68"/>
        <v>0.0292782292720524</v>
      </c>
      <c r="Q85" s="17">
        <f t="shared" si="69"/>
        <v>0.00556286356168996</v>
      </c>
      <c r="R85" s="11">
        <f t="shared" si="70"/>
        <v>0.0148697958333333</v>
      </c>
      <c r="S85" s="18">
        <f t="shared" si="71"/>
        <v>0.374104905275149</v>
      </c>
      <c r="T85" s="3">
        <v>0.01</v>
      </c>
      <c r="U85" s="19">
        <f t="shared" si="72"/>
        <v>0.00374104905275149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0.0153410490527515</v>
      </c>
      <c r="AR85" s="27">
        <f t="shared" si="77"/>
        <v>7.82620833333333</v>
      </c>
      <c r="AS85" s="1">
        <f t="shared" si="78"/>
        <v>0.19</v>
      </c>
      <c r="AT85" s="2">
        <f t="shared" si="82"/>
        <v>48.0666666666667</v>
      </c>
      <c r="AU85" s="1">
        <f t="shared" si="79"/>
        <v>7346.47275844483</v>
      </c>
    </row>
    <row r="86" s="1" customFormat="1" spans="1:47">
      <c r="A86" s="6"/>
      <c r="B86" s="6"/>
      <c r="C86" s="9">
        <v>10</v>
      </c>
      <c r="D86" s="12">
        <v>6.99623385116129</v>
      </c>
      <c r="E86" s="13">
        <f t="shared" si="80"/>
        <v>14.7588964542</v>
      </c>
      <c r="F86" s="9" t="s">
        <v>107</v>
      </c>
      <c r="G86" s="6">
        <v>11</v>
      </c>
      <c r="H86" s="11">
        <f t="shared" si="63"/>
        <v>6.99623385116129</v>
      </c>
      <c r="I86" s="11">
        <f t="shared" si="64"/>
        <v>280.146233851161</v>
      </c>
      <c r="J86" s="11">
        <f t="shared" si="65"/>
        <v>0.0424445352155891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0.228910969991559</v>
      </c>
      <c r="O86" s="11">
        <f t="shared" si="81"/>
        <v>0.0903100291223627</v>
      </c>
      <c r="P86" s="11">
        <f t="shared" si="68"/>
        <v>0.003833167211405</v>
      </c>
      <c r="Q86" s="17">
        <f t="shared" si="69"/>
        <v>0.00072830177016695</v>
      </c>
      <c r="R86" s="11">
        <f t="shared" si="70"/>
        <v>0.0148697958333333</v>
      </c>
      <c r="S86" s="18">
        <f t="shared" si="71"/>
        <v>0.0489785991906043</v>
      </c>
      <c r="T86" s="3">
        <v>0.01</v>
      </c>
      <c r="U86" s="19">
        <f t="shared" si="72"/>
        <v>0.000489785991906043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0.012089785991906</v>
      </c>
      <c r="AR86" s="27">
        <f t="shared" si="77"/>
        <v>7.82620833333333</v>
      </c>
      <c r="AS86" s="1">
        <f t="shared" si="78"/>
        <v>0.19</v>
      </c>
      <c r="AT86" s="2">
        <f t="shared" si="82"/>
        <v>48.0666666666667</v>
      </c>
      <c r="AU86" s="1">
        <f t="shared" si="79"/>
        <v>5789.51824869081</v>
      </c>
    </row>
    <row r="87" s="1" customFormat="1" spans="1:48">
      <c r="A87" s="6"/>
      <c r="B87" s="6"/>
      <c r="C87" s="9">
        <v>11</v>
      </c>
      <c r="D87" s="12">
        <v>-2.19341887903333</v>
      </c>
      <c r="E87" s="13">
        <f t="shared" si="80"/>
        <v>6.99623385116129</v>
      </c>
      <c r="F87" s="9" t="s">
        <v>109</v>
      </c>
      <c r="G87" s="6">
        <v>12</v>
      </c>
      <c r="H87" s="11">
        <f t="shared" si="63"/>
        <v>-2.19341887903333</v>
      </c>
      <c r="I87" s="11">
        <f t="shared" si="64"/>
        <v>270.956581120967</v>
      </c>
      <c r="J87" s="11">
        <f t="shared" si="65"/>
        <v>0.0130583091407068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0.164738945244291</v>
      </c>
      <c r="P87" s="11">
        <f t="shared" si="68"/>
        <v>0.00215121207451392</v>
      </c>
      <c r="Q87" s="17">
        <f t="shared" si="69"/>
        <v>0.000408730294157645</v>
      </c>
      <c r="R87" s="11">
        <f t="shared" si="70"/>
        <v>0.0148697958333333</v>
      </c>
      <c r="S87" s="18">
        <f t="shared" si="71"/>
        <v>0.0274872835336046</v>
      </c>
      <c r="T87" s="3">
        <v>0.01</v>
      </c>
      <c r="U87" s="19">
        <f t="shared" si="72"/>
        <v>0.000274872835336046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0.011874872835336</v>
      </c>
      <c r="AR87" s="27">
        <f t="shared" si="77"/>
        <v>7.82620833333333</v>
      </c>
      <c r="AS87" s="1">
        <f t="shared" si="78"/>
        <v>0.19</v>
      </c>
      <c r="AT87" s="2">
        <f t="shared" si="82"/>
        <v>48.0666666666667</v>
      </c>
      <c r="AU87" s="1">
        <f t="shared" si="79"/>
        <v>5686.60132008026</v>
      </c>
      <c r="AV87" s="1">
        <f>SUM(AU76:AU87)</f>
        <v>100257.723884935</v>
      </c>
    </row>
    <row r="88" s="1" customFormat="1" spans="1:46">
      <c r="A88" s="6"/>
      <c r="B88" s="6"/>
      <c r="C88" s="9">
        <v>12</v>
      </c>
      <c r="D88" s="12">
        <v>-11.9401983220323</v>
      </c>
      <c r="E88" s="13">
        <f t="shared" si="80"/>
        <v>-2.19341887903333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-14</v>
      </c>
      <c r="E91" s="9"/>
      <c r="F91" s="9"/>
      <c r="G91" s="6">
        <v>1</v>
      </c>
      <c r="H91" s="11">
        <f t="shared" ref="H91:H102" si="83">E92</f>
        <v>-14</v>
      </c>
      <c r="I91" s="11">
        <f t="shared" ref="I91:I102" si="84">H91+273.15</f>
        <v>259.15</v>
      </c>
      <c r="J91" s="11">
        <f t="shared" ref="J91:J102" si="85">EXP(($C$18*(I91-$C$16))/($C$19*I91*$C$16))</f>
        <v>0.00254027577249845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0.000192857736648082</v>
      </c>
      <c r="Q91" s="17">
        <f t="shared" ref="Q91:Q102" si="89">P91*$B$93</f>
        <v>2.50715057642507e-5</v>
      </c>
      <c r="R91" s="11">
        <f t="shared" ref="R91:R102" si="90">L91*$B$93</f>
        <v>0.0098696</v>
      </c>
      <c r="S91" s="18">
        <f t="shared" ref="S91:S102" si="91">Q91/R91</f>
        <v>0.00254027577249845</v>
      </c>
      <c r="T91" s="3">
        <v>0.01</v>
      </c>
      <c r="U91" s="19">
        <f t="shared" ref="U91:U102" si="92">S91*T91</f>
        <v>2.54027577249845e-5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0.014825402757725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7.18333333333333</v>
      </c>
      <c r="AU91" s="1">
        <f t="shared" ref="AU91:AU102" si="98">AT91*10000*AS91*0.67*AR91*AQ91</f>
        <v>704.217599813257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-16.9596436694516</v>
      </c>
      <c r="E92" s="13">
        <f t="shared" ref="E92:E103" si="99">D91</f>
        <v>-14</v>
      </c>
      <c r="F92" s="9" t="s">
        <v>107</v>
      </c>
      <c r="G92" s="6">
        <v>2</v>
      </c>
      <c r="H92" s="11">
        <f t="shared" si="83"/>
        <v>-16.9596436694516</v>
      </c>
      <c r="I92" s="11">
        <f t="shared" si="84"/>
        <v>256.190356330548</v>
      </c>
      <c r="J92" s="11">
        <f t="shared" si="85"/>
        <v>0.0016457911453529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0.151647142263352</v>
      </c>
      <c r="P92" s="11">
        <f t="shared" si="88"/>
        <v>0.000249579523955096</v>
      </c>
      <c r="Q92" s="17">
        <f t="shared" si="89"/>
        <v>3.24453381141624e-5</v>
      </c>
      <c r="R92" s="11">
        <f t="shared" si="90"/>
        <v>0.0098696</v>
      </c>
      <c r="S92" s="18">
        <f t="shared" si="91"/>
        <v>0.00328740152733266</v>
      </c>
      <c r="T92" s="3">
        <v>0.01</v>
      </c>
      <c r="U92" s="19">
        <f t="shared" si="92"/>
        <v>3.28740152733266e-5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0.0148328740152733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7.18333333333333</v>
      </c>
      <c r="AU92" s="1">
        <f t="shared" si="98"/>
        <v>704.572490074538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-13.5907964666071</v>
      </c>
      <c r="E93" s="13">
        <f t="shared" si="99"/>
        <v>-16.9596436694516</v>
      </c>
      <c r="F93" s="9" t="s">
        <v>107</v>
      </c>
      <c r="G93" s="6">
        <v>3</v>
      </c>
      <c r="H93" s="11">
        <f t="shared" si="83"/>
        <v>-13.5907964666071</v>
      </c>
      <c r="I93" s="11">
        <f t="shared" si="84"/>
        <v>259.559203533393</v>
      </c>
      <c r="J93" s="11">
        <f t="shared" si="85"/>
        <v>0.00269529095731071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0.227317562739397</v>
      </c>
      <c r="P93" s="11">
        <f t="shared" si="88"/>
        <v>0.000612686971289405</v>
      </c>
      <c r="Q93" s="17">
        <f t="shared" si="89"/>
        <v>7.96493062676227e-5</v>
      </c>
      <c r="R93" s="11">
        <f t="shared" si="90"/>
        <v>0.0098696</v>
      </c>
      <c r="S93" s="18">
        <f t="shared" si="91"/>
        <v>0.00807016558600376</v>
      </c>
      <c r="T93" s="3">
        <v>0.01</v>
      </c>
      <c r="U93" s="19">
        <f t="shared" si="92"/>
        <v>8.07016558600376e-5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0.01488070165586</v>
      </c>
      <c r="AR93" s="27">
        <f t="shared" si="96"/>
        <v>7.592</v>
      </c>
      <c r="AS93" s="1">
        <f t="shared" si="97"/>
        <v>0.13</v>
      </c>
      <c r="AT93" s="2">
        <f t="shared" si="101"/>
        <v>7.18333333333333</v>
      </c>
      <c r="AU93" s="1">
        <f t="shared" si="98"/>
        <v>706.844338388483</v>
      </c>
    </row>
    <row r="94" s="1" customFormat="1" spans="1:47">
      <c r="A94" s="6"/>
      <c r="B94" s="6"/>
      <c r="C94" s="9">
        <v>3</v>
      </c>
      <c r="D94" s="12">
        <v>-1.35881497441935</v>
      </c>
      <c r="E94" s="13">
        <f t="shared" si="99"/>
        <v>-13.5907964666071</v>
      </c>
      <c r="F94" s="9" t="s">
        <v>107</v>
      </c>
      <c r="G94" s="6">
        <v>4</v>
      </c>
      <c r="H94" s="11">
        <f t="shared" si="83"/>
        <v>-1.35881497441935</v>
      </c>
      <c r="I94" s="11">
        <f t="shared" si="84"/>
        <v>271.791185025581</v>
      </c>
      <c r="J94" s="11">
        <f t="shared" si="85"/>
        <v>0.0145817652561676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0.302624875768107</v>
      </c>
      <c r="P94" s="11">
        <f t="shared" si="88"/>
        <v>0.00441280489912743</v>
      </c>
      <c r="Q94" s="17">
        <f t="shared" si="89"/>
        <v>0.000573664636886565</v>
      </c>
      <c r="R94" s="11">
        <f t="shared" si="90"/>
        <v>0.0098696</v>
      </c>
      <c r="S94" s="18">
        <f t="shared" si="91"/>
        <v>0.0581244059421421</v>
      </c>
      <c r="T94" s="3">
        <v>0.01</v>
      </c>
      <c r="U94" s="19">
        <f t="shared" si="92"/>
        <v>0.000581244059421421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0.0153812440594214</v>
      </c>
      <c r="AR94" s="27">
        <f t="shared" si="96"/>
        <v>7.592</v>
      </c>
      <c r="AS94" s="1">
        <f t="shared" si="97"/>
        <v>0.13</v>
      </c>
      <c r="AT94" s="2">
        <f t="shared" si="101"/>
        <v>7.18333333333333</v>
      </c>
      <c r="AU94" s="1">
        <f t="shared" si="98"/>
        <v>730.620472892289</v>
      </c>
    </row>
    <row r="95" s="1" customFormat="1" spans="1:47">
      <c r="A95" s="6"/>
      <c r="B95" s="6"/>
      <c r="C95" s="9">
        <v>4</v>
      </c>
      <c r="D95" s="12">
        <v>9.4469792011</v>
      </c>
      <c r="E95" s="13">
        <f t="shared" si="99"/>
        <v>-1.35881497441935</v>
      </c>
      <c r="F95" s="9" t="s">
        <v>107</v>
      </c>
      <c r="G95" s="6">
        <v>5</v>
      </c>
      <c r="H95" s="11">
        <f t="shared" si="83"/>
        <v>9.4469792011</v>
      </c>
      <c r="I95" s="11">
        <f t="shared" si="84"/>
        <v>282.5969792011</v>
      </c>
      <c r="J95" s="11">
        <f t="shared" si="85"/>
        <v>0.0573751303282633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0.283301467325531</v>
      </c>
      <c r="O95" s="11">
        <f t="shared" si="100"/>
        <v>0.090830603543449</v>
      </c>
      <c r="P95" s="11">
        <f t="shared" si="88"/>
        <v>0.0052114177161002</v>
      </c>
      <c r="Q95" s="17">
        <f t="shared" si="89"/>
        <v>0.000677484303093026</v>
      </c>
      <c r="R95" s="11">
        <f t="shared" si="90"/>
        <v>0.0098696</v>
      </c>
      <c r="S95" s="18">
        <f t="shared" si="91"/>
        <v>0.068643542098264</v>
      </c>
      <c r="T95" s="3">
        <v>0.01</v>
      </c>
      <c r="U95" s="19">
        <f t="shared" si="92"/>
        <v>0.00068643542098264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0.0277864354209826</v>
      </c>
      <c r="AR95" s="27">
        <f t="shared" si="96"/>
        <v>7.592</v>
      </c>
      <c r="AS95" s="1">
        <f t="shared" si="97"/>
        <v>0.13</v>
      </c>
      <c r="AT95" s="2">
        <f t="shared" si="101"/>
        <v>7.18333333333333</v>
      </c>
      <c r="AU95" s="1">
        <f t="shared" si="98"/>
        <v>1319.87624075403</v>
      </c>
    </row>
    <row r="96" s="1" customFormat="1" spans="1:47">
      <c r="A96" s="6"/>
      <c r="B96" s="6"/>
      <c r="C96" s="9">
        <v>5</v>
      </c>
      <c r="D96" s="12">
        <v>15.5967079389355</v>
      </c>
      <c r="E96" s="13">
        <f t="shared" si="99"/>
        <v>9.4469792011</v>
      </c>
      <c r="F96" s="9" t="s">
        <v>109</v>
      </c>
      <c r="G96" s="6">
        <v>6</v>
      </c>
      <c r="H96" s="11">
        <f t="shared" si="83"/>
        <v>15.5967079389355</v>
      </c>
      <c r="I96" s="11">
        <f t="shared" si="84"/>
        <v>288.746707938935</v>
      </c>
      <c r="J96" s="11">
        <f t="shared" si="85"/>
        <v>0.119513211801014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0.161539185827349</v>
      </c>
      <c r="P96" s="11">
        <f t="shared" si="88"/>
        <v>0.0193060669299473</v>
      </c>
      <c r="Q96" s="17">
        <f t="shared" si="89"/>
        <v>0.00250978870089316</v>
      </c>
      <c r="R96" s="11">
        <f t="shared" si="90"/>
        <v>0.0098696</v>
      </c>
      <c r="S96" s="18">
        <f t="shared" si="91"/>
        <v>0.254294875262742</v>
      </c>
      <c r="T96" s="3">
        <v>0.01</v>
      </c>
      <c r="U96" s="19">
        <f t="shared" si="92"/>
        <v>0.00254294875262742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0.0296429487526274</v>
      </c>
      <c r="AR96" s="27">
        <f t="shared" si="96"/>
        <v>7.592</v>
      </c>
      <c r="AS96" s="1">
        <f t="shared" si="97"/>
        <v>0.13</v>
      </c>
      <c r="AT96" s="2">
        <f t="shared" si="101"/>
        <v>7.18333333333333</v>
      </c>
      <c r="AU96" s="1">
        <f t="shared" si="98"/>
        <v>1408.06199757949</v>
      </c>
    </row>
    <row r="97" s="1" customFormat="1" spans="1:47">
      <c r="A97" s="6"/>
      <c r="B97" s="6"/>
      <c r="C97" s="9">
        <v>6</v>
      </c>
      <c r="D97" s="12">
        <v>20.3993221663333</v>
      </c>
      <c r="E97" s="13">
        <f t="shared" si="99"/>
        <v>15.5967079389355</v>
      </c>
      <c r="F97" s="9" t="s">
        <v>107</v>
      </c>
      <c r="G97" s="6">
        <v>7</v>
      </c>
      <c r="H97" s="11">
        <f t="shared" si="83"/>
        <v>20.3993221663333</v>
      </c>
      <c r="I97" s="11">
        <f t="shared" si="84"/>
        <v>293.549322166333</v>
      </c>
      <c r="J97" s="11">
        <f t="shared" si="85"/>
        <v>0.207497070071156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0.218153118897401</v>
      </c>
      <c r="P97" s="11">
        <f t="shared" si="88"/>
        <v>0.0452661329980953</v>
      </c>
      <c r="Q97" s="17">
        <f t="shared" si="89"/>
        <v>0.00588459728975239</v>
      </c>
      <c r="R97" s="11">
        <f t="shared" si="90"/>
        <v>0.0098696</v>
      </c>
      <c r="S97" s="18">
        <f t="shared" si="91"/>
        <v>0.596234628531287</v>
      </c>
      <c r="T97" s="3">
        <v>0.01</v>
      </c>
      <c r="U97" s="19">
        <f t="shared" si="92"/>
        <v>0.00596234628531287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0.0330623462853129</v>
      </c>
      <c r="AR97" s="27">
        <f t="shared" si="96"/>
        <v>7.592</v>
      </c>
      <c r="AS97" s="1">
        <f t="shared" si="97"/>
        <v>0.13</v>
      </c>
      <c r="AT97" s="2">
        <f t="shared" si="101"/>
        <v>7.18333333333333</v>
      </c>
      <c r="AU97" s="1">
        <f t="shared" si="98"/>
        <v>1570.4859102803</v>
      </c>
    </row>
    <row r="98" s="1" customFormat="1" spans="1:47">
      <c r="A98" s="6"/>
      <c r="B98" s="6"/>
      <c r="C98" s="9">
        <v>7</v>
      </c>
      <c r="D98" s="12">
        <v>24.604238396129</v>
      </c>
      <c r="E98" s="13">
        <f t="shared" si="99"/>
        <v>20.3993221663333</v>
      </c>
      <c r="F98" s="9" t="s">
        <v>107</v>
      </c>
      <c r="G98" s="6">
        <v>8</v>
      </c>
      <c r="H98" s="11">
        <f t="shared" si="83"/>
        <v>24.604238396129</v>
      </c>
      <c r="I98" s="11">
        <f t="shared" si="84"/>
        <v>297.754238396129</v>
      </c>
      <c r="J98" s="11">
        <f t="shared" si="85"/>
        <v>0.331469487689596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0.248806985899306</v>
      </c>
      <c r="P98" s="11">
        <f t="shared" si="88"/>
        <v>0.0824719241496355</v>
      </c>
      <c r="Q98" s="17">
        <f t="shared" si="89"/>
        <v>0.0107213501394526</v>
      </c>
      <c r="R98" s="11">
        <f t="shared" si="90"/>
        <v>0.0098696</v>
      </c>
      <c r="S98" s="18">
        <f t="shared" si="91"/>
        <v>1.08630037078024</v>
      </c>
      <c r="T98" s="3">
        <v>0.01</v>
      </c>
      <c r="U98" s="19">
        <f t="shared" si="92"/>
        <v>0.0108630037078024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0.0379630037078024</v>
      </c>
      <c r="AR98" s="27">
        <f t="shared" si="96"/>
        <v>7.592</v>
      </c>
      <c r="AS98" s="1">
        <f t="shared" si="97"/>
        <v>0.13</v>
      </c>
      <c r="AT98" s="2">
        <f t="shared" si="101"/>
        <v>7.18333333333333</v>
      </c>
      <c r="AU98" s="1">
        <f t="shared" si="98"/>
        <v>1803.27076368162</v>
      </c>
    </row>
    <row r="99" s="1" customFormat="1" spans="1:47">
      <c r="A99" s="6"/>
      <c r="B99" s="6"/>
      <c r="C99" s="9">
        <v>8</v>
      </c>
      <c r="D99" s="12">
        <v>21.3622269141935</v>
      </c>
      <c r="E99" s="13">
        <f t="shared" si="99"/>
        <v>24.604238396129</v>
      </c>
      <c r="F99" s="9" t="s">
        <v>107</v>
      </c>
      <c r="G99" s="6">
        <v>9</v>
      </c>
      <c r="H99" s="11">
        <f t="shared" si="83"/>
        <v>21.3622269141935</v>
      </c>
      <c r="I99" s="11">
        <f t="shared" si="84"/>
        <v>294.512226914193</v>
      </c>
      <c r="J99" s="11">
        <f t="shared" si="85"/>
        <v>0.23126483020214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0.242255061749671</v>
      </c>
      <c r="P99" s="11">
        <f t="shared" si="88"/>
        <v>0.0560250757211465</v>
      </c>
      <c r="Q99" s="17">
        <f t="shared" si="89"/>
        <v>0.00728325984374904</v>
      </c>
      <c r="R99" s="11">
        <f t="shared" si="90"/>
        <v>0.0098696</v>
      </c>
      <c r="S99" s="18">
        <f t="shared" si="91"/>
        <v>0.737948837212151</v>
      </c>
      <c r="T99" s="3">
        <v>0.01</v>
      </c>
      <c r="U99" s="19">
        <f t="shared" si="92"/>
        <v>0.00737948837212151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0.0344794883721215</v>
      </c>
      <c r="AR99" s="27">
        <f t="shared" si="96"/>
        <v>7.592</v>
      </c>
      <c r="AS99" s="1">
        <f t="shared" si="97"/>
        <v>0.13</v>
      </c>
      <c r="AT99" s="2">
        <f t="shared" si="101"/>
        <v>7.18333333333333</v>
      </c>
      <c r="AU99" s="1">
        <f t="shared" si="98"/>
        <v>1637.8012078999</v>
      </c>
    </row>
    <row r="100" s="1" customFormat="1" spans="1:47">
      <c r="A100" s="6"/>
      <c r="B100" s="6"/>
      <c r="C100" s="9">
        <v>9</v>
      </c>
      <c r="D100" s="12">
        <v>14.7588964542</v>
      </c>
      <c r="E100" s="13">
        <f t="shared" si="99"/>
        <v>21.3622269141935</v>
      </c>
      <c r="F100" s="9" t="s">
        <v>107</v>
      </c>
      <c r="G100" s="6">
        <v>10</v>
      </c>
      <c r="H100" s="11">
        <f t="shared" si="83"/>
        <v>14.7588964542</v>
      </c>
      <c r="I100" s="11">
        <f t="shared" si="84"/>
        <v>287.9088964542</v>
      </c>
      <c r="J100" s="11">
        <f t="shared" si="85"/>
        <v>0.108342727149331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0.262149986028524</v>
      </c>
      <c r="P100" s="11">
        <f t="shared" si="88"/>
        <v>0.0284020444084893</v>
      </c>
      <c r="Q100" s="17">
        <f t="shared" si="89"/>
        <v>0.00369226577310361</v>
      </c>
      <c r="R100" s="11">
        <f t="shared" si="90"/>
        <v>0.0098696</v>
      </c>
      <c r="S100" s="18">
        <f t="shared" si="91"/>
        <v>0.374104905275149</v>
      </c>
      <c r="T100" s="3">
        <v>0.01</v>
      </c>
      <c r="U100" s="19">
        <f t="shared" si="92"/>
        <v>0.00374104905275149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0.0185410490527515</v>
      </c>
      <c r="AR100" s="27">
        <f t="shared" si="96"/>
        <v>7.592</v>
      </c>
      <c r="AS100" s="1">
        <f t="shared" si="97"/>
        <v>0.13</v>
      </c>
      <c r="AT100" s="2">
        <f t="shared" si="101"/>
        <v>7.18333333333333</v>
      </c>
      <c r="AU100" s="1">
        <f t="shared" si="98"/>
        <v>880.713547909855</v>
      </c>
    </row>
    <row r="101" s="1" customFormat="1" spans="1:47">
      <c r="A101" s="6"/>
      <c r="B101" s="6"/>
      <c r="C101" s="9">
        <v>10</v>
      </c>
      <c r="D101" s="12">
        <v>6.99623385116129</v>
      </c>
      <c r="E101" s="13">
        <f t="shared" si="99"/>
        <v>14.7588964542</v>
      </c>
      <c r="F101" s="9" t="s">
        <v>107</v>
      </c>
      <c r="G101" s="6">
        <v>11</v>
      </c>
      <c r="H101" s="11">
        <f t="shared" si="83"/>
        <v>6.99623385116129</v>
      </c>
      <c r="I101" s="11">
        <f t="shared" si="84"/>
        <v>280.146233851161</v>
      </c>
      <c r="J101" s="11">
        <f t="shared" si="85"/>
        <v>0.0424445352155891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0.222060544539033</v>
      </c>
      <c r="O101" s="11">
        <f t="shared" si="100"/>
        <v>0.0876073970810017</v>
      </c>
      <c r="P101" s="11">
        <f t="shared" si="88"/>
        <v>0.00371845525055067</v>
      </c>
      <c r="Q101" s="17">
        <f t="shared" si="89"/>
        <v>0.000483399182571587</v>
      </c>
      <c r="R101" s="11">
        <f t="shared" si="90"/>
        <v>0.0098696</v>
      </c>
      <c r="S101" s="18">
        <f t="shared" si="91"/>
        <v>0.0489785991906042</v>
      </c>
      <c r="T101" s="3">
        <v>0.01</v>
      </c>
      <c r="U101" s="19">
        <f t="shared" si="92"/>
        <v>0.000489785991906042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0.015289785991906</v>
      </c>
      <c r="AR101" s="27">
        <f t="shared" si="96"/>
        <v>7.592</v>
      </c>
      <c r="AS101" s="1">
        <f t="shared" si="97"/>
        <v>0.13</v>
      </c>
      <c r="AT101" s="2">
        <f t="shared" si="101"/>
        <v>7.18333333333333</v>
      </c>
      <c r="AU101" s="1">
        <f t="shared" si="98"/>
        <v>726.276147018533</v>
      </c>
    </row>
    <row r="102" s="1" customFormat="1" spans="1:48">
      <c r="A102" s="6"/>
      <c r="B102" s="6"/>
      <c r="C102" s="9">
        <v>11</v>
      </c>
      <c r="D102" s="12">
        <v>-2.19341887903333</v>
      </c>
      <c r="E102" s="13">
        <f t="shared" si="99"/>
        <v>6.99623385116129</v>
      </c>
      <c r="F102" s="9" t="s">
        <v>109</v>
      </c>
      <c r="G102" s="6">
        <v>12</v>
      </c>
      <c r="H102" s="11">
        <f t="shared" si="83"/>
        <v>-2.19341887903333</v>
      </c>
      <c r="I102" s="11">
        <f t="shared" si="84"/>
        <v>270.956581120967</v>
      </c>
      <c r="J102" s="11">
        <f t="shared" si="85"/>
        <v>0.0130583091407068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0.159808941830451</v>
      </c>
      <c r="P102" s="11">
        <f t="shared" si="88"/>
        <v>0.00208683456587126</v>
      </c>
      <c r="Q102" s="17">
        <f t="shared" si="89"/>
        <v>0.000271288493563264</v>
      </c>
      <c r="R102" s="11">
        <f t="shared" si="90"/>
        <v>0.0098696</v>
      </c>
      <c r="S102" s="18">
        <f t="shared" si="91"/>
        <v>0.0274872835336046</v>
      </c>
      <c r="T102" s="3">
        <v>0.01</v>
      </c>
      <c r="U102" s="19">
        <f t="shared" si="92"/>
        <v>0.000274872835336046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0.015074872835336</v>
      </c>
      <c r="AR102" s="27">
        <f t="shared" si="96"/>
        <v>7.592</v>
      </c>
      <c r="AS102" s="1">
        <f t="shared" si="97"/>
        <v>0.13</v>
      </c>
      <c r="AT102" s="2">
        <f t="shared" si="101"/>
        <v>7.18333333333333</v>
      </c>
      <c r="AU102" s="1">
        <f t="shared" si="98"/>
        <v>716.067613074377</v>
      </c>
      <c r="AV102" s="1">
        <f>SUM(AU91:AU102)</f>
        <v>12908.8083293667</v>
      </c>
    </row>
    <row r="103" s="1" customFormat="1" spans="1:46">
      <c r="A103" s="6"/>
      <c r="B103" s="6"/>
      <c r="C103" s="9">
        <v>12</v>
      </c>
      <c r="D103" s="12">
        <v>-11.9401983220323</v>
      </c>
      <c r="E103" s="13">
        <f t="shared" si="99"/>
        <v>-2.19341887903333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-14</v>
      </c>
      <c r="E107" s="9"/>
      <c r="F107" s="9"/>
      <c r="G107" s="6">
        <v>1</v>
      </c>
      <c r="H107" s="11">
        <f t="shared" ref="H107:H118" si="102">E108</f>
        <v>-14</v>
      </c>
      <c r="I107" s="11">
        <f t="shared" ref="I107:I118" si="103">H107+273.15</f>
        <v>259.15</v>
      </c>
      <c r="J107" s="11">
        <f t="shared" ref="J107:J118" si="104">EXP(($C$18*(I107-$C$16))/($C$19*I107*$C$16))</f>
        <v>0.00254027577249845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0.00701798177254487</v>
      </c>
      <c r="Q107" s="17">
        <f t="shared" ref="Q107:Q118" si="108">P107*$B$109</f>
        <v>0.00203521471403801</v>
      </c>
      <c r="R107" s="11">
        <f t="shared" ref="R107:R118" si="109">L107*$B$109</f>
        <v>0.80117865</v>
      </c>
      <c r="S107" s="18">
        <f t="shared" ref="S107:S118" si="110">Q107/R107</f>
        <v>0.00254027577249845</v>
      </c>
      <c r="T107" s="3">
        <v>0.27</v>
      </c>
      <c r="U107" s="19">
        <f t="shared" ref="U107:U118" si="111">S107*T107</f>
        <v>0.00068587445857458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0.226533265407301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 t="shared" ref="AE107:AE118" si="115">$E$9/12</f>
        <v>178.274166666667</v>
      </c>
      <c r="AF107" s="1">
        <f t="shared" ref="AF107:AF118" si="116">AE107*10000*AC107*AB107</f>
        <v>4132263.48720003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12">
        <v>-16.9596436694516</v>
      </c>
      <c r="E108" s="13">
        <f t="shared" ref="E108:E119" si="117">D107</f>
        <v>-14</v>
      </c>
      <c r="F108" s="9" t="s">
        <v>107</v>
      </c>
      <c r="G108" s="6">
        <v>2</v>
      </c>
      <c r="H108" s="11">
        <f t="shared" si="102"/>
        <v>-16.9596436694516</v>
      </c>
      <c r="I108" s="11">
        <f t="shared" si="103"/>
        <v>256.190356330548</v>
      </c>
      <c r="J108" s="11">
        <f t="shared" si="104"/>
        <v>0.0016457911453529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5.51835201822745</v>
      </c>
      <c r="P108" s="11">
        <f t="shared" si="107"/>
        <v>0.00908205488853903</v>
      </c>
      <c r="Q108" s="17">
        <f t="shared" si="108"/>
        <v>0.00263379591767632</v>
      </c>
      <c r="R108" s="11">
        <f t="shared" si="109"/>
        <v>0.80117865</v>
      </c>
      <c r="S108" s="18">
        <f t="shared" si="110"/>
        <v>0.00328740152733266</v>
      </c>
      <c r="T108" s="3">
        <v>0.27</v>
      </c>
      <c r="U108" s="19">
        <f t="shared" si="111"/>
        <v>0.000887598412379818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0.226572460371525</v>
      </c>
      <c r="AC108" s="27">
        <f t="shared" si="113"/>
        <v>10.2321666666667</v>
      </c>
      <c r="AD108" s="1">
        <f t="shared" si="114"/>
        <v>0.29</v>
      </c>
      <c r="AE108" s="28">
        <f t="shared" si="115"/>
        <v>178.274166666667</v>
      </c>
      <c r="AF108" s="1">
        <f t="shared" si="116"/>
        <v>4132978.45468727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-13.5907964666071</v>
      </c>
      <c r="E109" s="13">
        <f t="shared" si="117"/>
        <v>-16.9596436694516</v>
      </c>
      <c r="F109" s="9" t="s">
        <v>107</v>
      </c>
      <c r="G109" s="6">
        <v>3</v>
      </c>
      <c r="H109" s="11">
        <f t="shared" si="102"/>
        <v>-13.5907964666071</v>
      </c>
      <c r="I109" s="11">
        <f t="shared" si="103"/>
        <v>259.559203533393</v>
      </c>
      <c r="J109" s="11">
        <f t="shared" si="104"/>
        <v>0.00269529095731071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8.27195496333892</v>
      </c>
      <c r="P109" s="11">
        <f t="shared" si="107"/>
        <v>0.0222953254119688</v>
      </c>
      <c r="Q109" s="17">
        <f t="shared" si="108"/>
        <v>0.00646564436947095</v>
      </c>
      <c r="R109" s="11">
        <f t="shared" si="109"/>
        <v>0.80117865</v>
      </c>
      <c r="S109" s="18">
        <f t="shared" si="110"/>
        <v>0.00807016558600375</v>
      </c>
      <c r="T109" s="3">
        <v>0.27</v>
      </c>
      <c r="U109" s="19">
        <f t="shared" si="111"/>
        <v>0.00217894470822101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0.226823368956807</v>
      </c>
      <c r="AC109" s="27">
        <f t="shared" si="113"/>
        <v>10.2321666666667</v>
      </c>
      <c r="AD109" s="1">
        <f t="shared" si="114"/>
        <v>0.29</v>
      </c>
      <c r="AE109" s="28">
        <f t="shared" si="115"/>
        <v>178.274166666667</v>
      </c>
      <c r="AF109" s="1">
        <f t="shared" si="116"/>
        <v>4137555.35593717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-1.35881497441935</v>
      </c>
      <c r="E110" s="13">
        <f t="shared" si="117"/>
        <v>-13.5907964666071</v>
      </c>
      <c r="F110" s="9" t="s">
        <v>107</v>
      </c>
      <c r="G110" s="6">
        <v>4</v>
      </c>
      <c r="H110" s="11">
        <f t="shared" si="102"/>
        <v>-1.35881497441935</v>
      </c>
      <c r="I110" s="11">
        <f t="shared" si="103"/>
        <v>271.791185025581</v>
      </c>
      <c r="J110" s="11">
        <f t="shared" si="104"/>
        <v>0.0145817652561676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11.0123446379269</v>
      </c>
      <c r="P110" s="11">
        <f t="shared" si="107"/>
        <v>0.160579424430267</v>
      </c>
      <c r="Q110" s="17">
        <f t="shared" si="108"/>
        <v>0.0465680330847774</v>
      </c>
      <c r="R110" s="11">
        <f t="shared" si="109"/>
        <v>0.80117865</v>
      </c>
      <c r="S110" s="18">
        <f t="shared" si="110"/>
        <v>0.0581244059421421</v>
      </c>
      <c r="T110" s="3">
        <v>0.27</v>
      </c>
      <c r="U110" s="19">
        <f t="shared" si="111"/>
        <v>0.0156935896043784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0.229449264460131</v>
      </c>
      <c r="AC110" s="27">
        <f t="shared" si="113"/>
        <v>10.2321666666667</v>
      </c>
      <c r="AD110" s="1">
        <f t="shared" si="114"/>
        <v>0.29</v>
      </c>
      <c r="AE110" s="28">
        <f t="shared" si="115"/>
        <v>178.274166666667</v>
      </c>
      <c r="AF110" s="1">
        <f t="shared" si="116"/>
        <v>4185455.12946525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9.4469792011</v>
      </c>
      <c r="E111" s="13">
        <f t="shared" si="117"/>
        <v>-1.35881497441935</v>
      </c>
      <c r="F111" s="9" t="s">
        <v>107</v>
      </c>
      <c r="G111" s="6">
        <v>5</v>
      </c>
      <c r="H111" s="11">
        <f t="shared" si="102"/>
        <v>9.4469792011</v>
      </c>
      <c r="I111" s="11">
        <f t="shared" si="103"/>
        <v>282.5969792011</v>
      </c>
      <c r="J111" s="11">
        <f t="shared" si="104"/>
        <v>0.0573751303282633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10.3091769528218</v>
      </c>
      <c r="O111" s="11">
        <f t="shared" si="118"/>
        <v>3.30527326067483</v>
      </c>
      <c r="P111" s="11">
        <f t="shared" si="107"/>
        <v>0.189640484101742</v>
      </c>
      <c r="Q111" s="17">
        <f t="shared" si="108"/>
        <v>0.0549957403895053</v>
      </c>
      <c r="R111" s="11">
        <f t="shared" si="109"/>
        <v>0.80117865</v>
      </c>
      <c r="S111" s="18">
        <f t="shared" si="110"/>
        <v>0.0686435420982639</v>
      </c>
      <c r="T111" s="3">
        <v>0.27</v>
      </c>
      <c r="U111" s="19">
        <f t="shared" si="111"/>
        <v>0.0185337563665313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0.278801108862017</v>
      </c>
      <c r="AC111" s="27">
        <f t="shared" si="113"/>
        <v>10.2321666666667</v>
      </c>
      <c r="AD111" s="1">
        <f t="shared" si="114"/>
        <v>0.29</v>
      </c>
      <c r="AE111" s="28">
        <f t="shared" si="115"/>
        <v>178.274166666667</v>
      </c>
      <c r="AF111" s="1">
        <f t="shared" si="116"/>
        <v>5085697.41521177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15.5967079389355</v>
      </c>
      <c r="E112" s="13">
        <f t="shared" si="117"/>
        <v>9.4469792011</v>
      </c>
      <c r="F112" s="9" t="s">
        <v>109</v>
      </c>
      <c r="G112" s="6">
        <v>6</v>
      </c>
      <c r="H112" s="11">
        <f t="shared" si="102"/>
        <v>15.5967079389355</v>
      </c>
      <c r="I112" s="11">
        <f t="shared" si="103"/>
        <v>288.746707938935</v>
      </c>
      <c r="J112" s="11">
        <f t="shared" si="104"/>
        <v>0.119513211801014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5.87831777657309</v>
      </c>
      <c r="P112" s="11">
        <f t="shared" si="107"/>
        <v>0.702536637465247</v>
      </c>
      <c r="Q112" s="17">
        <f t="shared" si="108"/>
        <v>0.203735624864922</v>
      </c>
      <c r="R112" s="11">
        <f t="shared" si="109"/>
        <v>0.80117865</v>
      </c>
      <c r="S112" s="18">
        <f t="shared" si="110"/>
        <v>0.254294875262742</v>
      </c>
      <c r="T112" s="3">
        <v>0.27</v>
      </c>
      <c r="U112" s="19">
        <f t="shared" si="111"/>
        <v>0.0686596163209402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0.288540563451159</v>
      </c>
      <c r="AC112" s="27">
        <f t="shared" si="113"/>
        <v>10.2321666666667</v>
      </c>
      <c r="AD112" s="1">
        <f t="shared" si="114"/>
        <v>0.29</v>
      </c>
      <c r="AE112" s="28">
        <f t="shared" si="115"/>
        <v>178.274166666667</v>
      </c>
      <c r="AF112" s="1">
        <f t="shared" si="116"/>
        <v>5263357.82420994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20.3993221663333</v>
      </c>
      <c r="E113" s="13">
        <f t="shared" si="117"/>
        <v>15.5967079389355</v>
      </c>
      <c r="F113" s="9" t="s">
        <v>107</v>
      </c>
      <c r="G113" s="6">
        <v>7</v>
      </c>
      <c r="H113" s="11">
        <f t="shared" si="102"/>
        <v>20.3993221663333</v>
      </c>
      <c r="I113" s="11">
        <f t="shared" si="103"/>
        <v>293.549322166333</v>
      </c>
      <c r="J113" s="11">
        <f t="shared" si="104"/>
        <v>0.207497070071156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7.93846613910784</v>
      </c>
      <c r="P113" s="11">
        <f t="shared" si="107"/>
        <v>1.64720846472396</v>
      </c>
      <c r="Q113" s="17">
        <f t="shared" si="108"/>
        <v>0.477690454769948</v>
      </c>
      <c r="R113" s="11">
        <f t="shared" si="109"/>
        <v>0.80117865</v>
      </c>
      <c r="S113" s="18">
        <f t="shared" si="110"/>
        <v>0.596234628531287</v>
      </c>
      <c r="T113" s="3">
        <v>0.27</v>
      </c>
      <c r="U113" s="19">
        <f t="shared" si="111"/>
        <v>0.160983349703447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2"/>
        <v>0.30647906484738</v>
      </c>
      <c r="AC113" s="27">
        <f t="shared" si="113"/>
        <v>10.2321666666667</v>
      </c>
      <c r="AD113" s="1">
        <f t="shared" si="114"/>
        <v>0.29</v>
      </c>
      <c r="AE113" s="28">
        <f t="shared" si="115"/>
        <v>178.274166666667</v>
      </c>
      <c r="AF113" s="1">
        <f t="shared" si="116"/>
        <v>5590579.58654764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24.604238396129</v>
      </c>
      <c r="E114" s="13">
        <f t="shared" si="117"/>
        <v>20.3993221663333</v>
      </c>
      <c r="F114" s="9" t="s">
        <v>107</v>
      </c>
      <c r="G114" s="6">
        <v>8</v>
      </c>
      <c r="H114" s="11">
        <f t="shared" si="102"/>
        <v>24.604238396129</v>
      </c>
      <c r="I114" s="11">
        <f t="shared" si="103"/>
        <v>297.754238396129</v>
      </c>
      <c r="J114" s="11">
        <f t="shared" si="104"/>
        <v>0.331469487689596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9.05394267438388</v>
      </c>
      <c r="P114" s="11">
        <f t="shared" si="107"/>
        <v>3.001105739849</v>
      </c>
      <c r="Q114" s="17">
        <f t="shared" si="108"/>
        <v>0.870320664556209</v>
      </c>
      <c r="R114" s="11">
        <f t="shared" si="109"/>
        <v>0.80117865</v>
      </c>
      <c r="S114" s="18">
        <f t="shared" si="110"/>
        <v>1.08630037078024</v>
      </c>
      <c r="T114" s="3">
        <v>0.27</v>
      </c>
      <c r="U114" s="19">
        <f t="shared" si="111"/>
        <v>0.293301100110664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2"/>
        <v>0.332188403751502</v>
      </c>
      <c r="AC114" s="27">
        <f t="shared" si="113"/>
        <v>10.2321666666667</v>
      </c>
      <c r="AD114" s="1">
        <f t="shared" si="114"/>
        <v>0.29</v>
      </c>
      <c r="AE114" s="28">
        <f t="shared" si="115"/>
        <v>178.274166666667</v>
      </c>
      <c r="AF114" s="1">
        <f t="shared" si="116"/>
        <v>6059551.60371493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21.3622269141935</v>
      </c>
      <c r="E115" s="13">
        <f t="shared" si="117"/>
        <v>24.604238396129</v>
      </c>
      <c r="F115" s="9" t="s">
        <v>107</v>
      </c>
      <c r="G115" s="6">
        <v>9</v>
      </c>
      <c r="H115" s="11">
        <f t="shared" si="102"/>
        <v>21.3622269141935</v>
      </c>
      <c r="I115" s="11">
        <f t="shared" si="103"/>
        <v>294.512226914193</v>
      </c>
      <c r="J115" s="11">
        <f t="shared" si="104"/>
        <v>0.23126483020214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8.81552193453489</v>
      </c>
      <c r="P115" s="11">
        <f t="shared" si="107"/>
        <v>2.03872018333345</v>
      </c>
      <c r="Q115" s="17">
        <f t="shared" si="108"/>
        <v>0.5912288531667</v>
      </c>
      <c r="R115" s="11">
        <f t="shared" si="109"/>
        <v>0.80117865</v>
      </c>
      <c r="S115" s="18">
        <f t="shared" si="110"/>
        <v>0.73794883721215</v>
      </c>
      <c r="T115" s="3">
        <v>0.27</v>
      </c>
      <c r="U115" s="19">
        <f t="shared" si="111"/>
        <v>0.199246186047281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12"/>
        <v>0.313913533948987</v>
      </c>
      <c r="AC115" s="27">
        <f t="shared" si="113"/>
        <v>10.2321666666667</v>
      </c>
      <c r="AD115" s="1">
        <f t="shared" si="114"/>
        <v>0.29</v>
      </c>
      <c r="AE115" s="28">
        <f t="shared" si="115"/>
        <v>178.274166666667</v>
      </c>
      <c r="AF115" s="1">
        <f t="shared" si="116"/>
        <v>5726194.04105193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14.7588964542</v>
      </c>
      <c r="E116" s="13">
        <f t="shared" si="117"/>
        <v>21.3622269141935</v>
      </c>
      <c r="F116" s="9" t="s">
        <v>107</v>
      </c>
      <c r="G116" s="6">
        <v>10</v>
      </c>
      <c r="H116" s="11">
        <f t="shared" si="102"/>
        <v>14.7588964542</v>
      </c>
      <c r="I116" s="11">
        <f t="shared" si="103"/>
        <v>287.9088964542</v>
      </c>
      <c r="J116" s="11">
        <f t="shared" si="104"/>
        <v>0.108342727149331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9.53948675120144</v>
      </c>
      <c r="P116" s="11">
        <f t="shared" si="107"/>
        <v>1.03353401023007</v>
      </c>
      <c r="Q116" s="17">
        <f t="shared" si="108"/>
        <v>0.299724862966721</v>
      </c>
      <c r="R116" s="11">
        <f t="shared" si="109"/>
        <v>0.80117865</v>
      </c>
      <c r="S116" s="18">
        <f t="shared" si="110"/>
        <v>0.374104905275149</v>
      </c>
      <c r="T116" s="3">
        <v>0.27</v>
      </c>
      <c r="U116" s="19">
        <f t="shared" si="111"/>
        <v>0.10100832442429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2"/>
        <v>0.24602591743564</v>
      </c>
      <c r="AC116" s="27">
        <f t="shared" si="113"/>
        <v>10.2321666666667</v>
      </c>
      <c r="AD116" s="1">
        <f t="shared" si="114"/>
        <v>0.29</v>
      </c>
      <c r="AE116" s="28">
        <f t="shared" si="115"/>
        <v>178.274166666667</v>
      </c>
      <c r="AF116" s="1">
        <f t="shared" si="116"/>
        <v>4487834.99278255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6.99623385116129</v>
      </c>
      <c r="E117" s="13">
        <f t="shared" si="117"/>
        <v>14.7588964542</v>
      </c>
      <c r="F117" s="9" t="s">
        <v>107</v>
      </c>
      <c r="G117" s="6">
        <v>11</v>
      </c>
      <c r="H117" s="11">
        <f t="shared" si="102"/>
        <v>6.99623385116129</v>
      </c>
      <c r="I117" s="11">
        <f t="shared" si="103"/>
        <v>280.146233851161</v>
      </c>
      <c r="J117" s="11">
        <f t="shared" si="104"/>
        <v>0.0424445352155891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8.0806551039228</v>
      </c>
      <c r="O117" s="11">
        <f t="shared" si="118"/>
        <v>3.18798263704857</v>
      </c>
      <c r="P117" s="11">
        <f t="shared" si="107"/>
        <v>0.135312441304894</v>
      </c>
      <c r="Q117" s="17">
        <f t="shared" si="108"/>
        <v>0.0392406079784194</v>
      </c>
      <c r="R117" s="11">
        <f t="shared" si="109"/>
        <v>0.80117865</v>
      </c>
      <c r="S117" s="18">
        <f t="shared" si="110"/>
        <v>0.0489785991906042</v>
      </c>
      <c r="T117" s="3">
        <v>0.27</v>
      </c>
      <c r="U117" s="19">
        <f t="shared" si="111"/>
        <v>0.0132242217814631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0.228969466292138</v>
      </c>
      <c r="AC117" s="27">
        <f t="shared" si="113"/>
        <v>10.2321666666667</v>
      </c>
      <c r="AD117" s="1">
        <f t="shared" si="114"/>
        <v>0.29</v>
      </c>
      <c r="AE117" s="28">
        <f t="shared" si="115"/>
        <v>178.274166666667</v>
      </c>
      <c r="AF117" s="1">
        <f t="shared" si="116"/>
        <v>4176702.9824141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9"/>
      <c r="BC117" s="18"/>
      <c r="BD117" s="3"/>
      <c r="BE117" s="3"/>
      <c r="BF117" s="20"/>
      <c r="BG117" s="3"/>
      <c r="BH117" s="21"/>
      <c r="BI117" s="3"/>
      <c r="BJ117" s="3"/>
      <c r="BK117" s="21"/>
      <c r="BL117" s="18"/>
      <c r="BM117" s="3"/>
      <c r="BN117" s="19"/>
      <c r="BO117" s="29"/>
      <c r="BP117" s="3"/>
      <c r="BQ117" s="19"/>
      <c r="BR117" s="30"/>
      <c r="BS117" s="21"/>
      <c r="BT117" s="21"/>
      <c r="BU117" s="30"/>
      <c r="BV117" s="21"/>
      <c r="BW117" s="19"/>
      <c r="BX117" s="3"/>
      <c r="BY117" s="3"/>
      <c r="BZ117" s="3"/>
    </row>
    <row r="118" s="1" customFormat="1" spans="1:78">
      <c r="A118" s="6"/>
      <c r="B118" s="6"/>
      <c r="C118" s="9">
        <v>11</v>
      </c>
      <c r="D118" s="12">
        <v>-2.19341887903333</v>
      </c>
      <c r="E118" s="13">
        <f t="shared" si="117"/>
        <v>6.99623385116129</v>
      </c>
      <c r="F118" s="9" t="s">
        <v>109</v>
      </c>
      <c r="G118" s="6">
        <v>12</v>
      </c>
      <c r="H118" s="11">
        <f t="shared" si="102"/>
        <v>-2.19341887903333</v>
      </c>
      <c r="I118" s="11">
        <f t="shared" si="103"/>
        <v>270.956581120967</v>
      </c>
      <c r="J118" s="11">
        <f t="shared" si="104"/>
        <v>0.0130583091407068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5.81535519574367</v>
      </c>
      <c r="P118" s="11">
        <f t="shared" si="107"/>
        <v>0.0759387059090364</v>
      </c>
      <c r="Q118" s="17">
        <f t="shared" si="108"/>
        <v>0.0220222247136205</v>
      </c>
      <c r="R118" s="11">
        <f t="shared" si="109"/>
        <v>0.80117865</v>
      </c>
      <c r="S118" s="18">
        <f t="shared" si="110"/>
        <v>0.0274872835336046</v>
      </c>
      <c r="T118" s="3">
        <v>0.27</v>
      </c>
      <c r="U118" s="19">
        <f t="shared" si="111"/>
        <v>0.00742156655407323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0.227842010381456</v>
      </c>
      <c r="AC118" s="27">
        <f t="shared" si="113"/>
        <v>10.2321666666667</v>
      </c>
      <c r="AD118" s="1">
        <f t="shared" si="114"/>
        <v>0.29</v>
      </c>
      <c r="AE118" s="28">
        <f t="shared" si="115"/>
        <v>178.274166666667</v>
      </c>
      <c r="AF118" s="1">
        <f t="shared" si="116"/>
        <v>4156136.70979731</v>
      </c>
      <c r="AG118" s="1">
        <f>SUM(AF107:AF118)</f>
        <v>57134307.5830199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9"/>
      <c r="BC118" s="18"/>
      <c r="BD118" s="3"/>
      <c r="BE118" s="3"/>
      <c r="BF118" s="20"/>
      <c r="BG118" s="3"/>
      <c r="BH118" s="21"/>
      <c r="BI118" s="3"/>
      <c r="BJ118" s="3"/>
      <c r="BK118" s="21"/>
      <c r="BL118" s="18"/>
      <c r="BM118" s="3"/>
      <c r="BN118" s="19"/>
      <c r="BO118" s="29"/>
      <c r="BP118" s="3"/>
      <c r="BQ118" s="19"/>
      <c r="BR118" s="30"/>
      <c r="BS118" s="21"/>
      <c r="BT118" s="21"/>
      <c r="BU118" s="30"/>
      <c r="BV118" s="21"/>
      <c r="BW118" s="19"/>
      <c r="BX118" s="3"/>
      <c r="BY118" s="3"/>
      <c r="BZ118" s="3"/>
    </row>
    <row r="119" s="1" customFormat="1" spans="1:46">
      <c r="A119" s="6"/>
      <c r="B119" s="6"/>
      <c r="C119" s="9">
        <v>12</v>
      </c>
      <c r="D119" s="12">
        <v>-11.9401983220323</v>
      </c>
      <c r="E119" s="13">
        <f t="shared" si="117"/>
        <v>-2.19341887903333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-14</v>
      </c>
      <c r="E123" s="9"/>
      <c r="F123" s="9"/>
      <c r="G123" s="6">
        <v>1</v>
      </c>
      <c r="H123" s="11">
        <f t="shared" ref="H123:H134" si="119">E124</f>
        <v>-14</v>
      </c>
      <c r="I123" s="11">
        <f t="shared" ref="I123:I134" si="120">H123+273.15</f>
        <v>259.15</v>
      </c>
      <c r="J123" s="11">
        <f t="shared" ref="J123:J134" si="121">EXP(($C$18*(I123-$C$16))/($C$19*I123*$C$16))</f>
        <v>0.00254027577249845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0.00132404253814164</v>
      </c>
      <c r="Q123" s="17">
        <f t="shared" ref="Q123:Q134" si="125">P123*$B$125</f>
        <v>0.000344251059916826</v>
      </c>
      <c r="R123" s="11">
        <f t="shared" ref="R123:R134" si="126">L123*$B$125</f>
        <v>0.1355172</v>
      </c>
      <c r="S123" s="18">
        <f t="shared" ref="S123:S134" si="127">Q123/R123</f>
        <v>0.00254027577249845</v>
      </c>
      <c r="T123" s="3">
        <v>0.01</v>
      </c>
      <c r="U123" s="19">
        <f t="shared" ref="U123:U134" si="128">S123*T123</f>
        <v>2.54027577249845e-5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0.00551540275772498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0.2</v>
      </c>
      <c r="AX123" s="1">
        <f t="shared" ref="AX123:AX134" si="134">AW123*10000*AV123*0.67*AU123*AT123</f>
        <v>100.155879772289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-16.9596436694516</v>
      </c>
      <c r="E124" s="13">
        <f t="shared" ref="E124:E135" si="135">D123</f>
        <v>-14</v>
      </c>
      <c r="F124" s="9" t="s">
        <v>107</v>
      </c>
      <c r="G124" s="6">
        <v>2</v>
      </c>
      <c r="H124" s="11">
        <f t="shared" si="119"/>
        <v>-16.9596436694516</v>
      </c>
      <c r="I124" s="11">
        <f t="shared" si="120"/>
        <v>256.190356330548</v>
      </c>
      <c r="J124" s="11">
        <f t="shared" si="121"/>
        <v>0.0016457911453529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1.04111595746186</v>
      </c>
      <c r="P124" s="11">
        <f t="shared" si="124"/>
        <v>0.00171345942407633</v>
      </c>
      <c r="Q124" s="17">
        <f t="shared" si="125"/>
        <v>0.000445499450259846</v>
      </c>
      <c r="R124" s="11">
        <f t="shared" si="126"/>
        <v>0.1355172</v>
      </c>
      <c r="S124" s="18">
        <f t="shared" si="127"/>
        <v>0.00328740152733266</v>
      </c>
      <c r="T124" s="3">
        <v>0.01</v>
      </c>
      <c r="U124" s="19">
        <f t="shared" si="128"/>
        <v>3.28740152733266e-5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0.00552287401527333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0.2</v>
      </c>
      <c r="AX124" s="1">
        <f t="shared" si="134"/>
        <v>100.291552615348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-13.5907964666071</v>
      </c>
      <c r="E125" s="13">
        <f t="shared" si="135"/>
        <v>-16.9596436694516</v>
      </c>
      <c r="F125" s="9" t="s">
        <v>107</v>
      </c>
      <c r="G125" s="6">
        <v>3</v>
      </c>
      <c r="H125" s="11">
        <f t="shared" si="119"/>
        <v>-13.5907964666071</v>
      </c>
      <c r="I125" s="11">
        <f t="shared" si="120"/>
        <v>259.559203533393</v>
      </c>
      <c r="J125" s="11">
        <f t="shared" si="121"/>
        <v>0.00269529095731071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1.56062249803778</v>
      </c>
      <c r="P125" s="11">
        <f t="shared" si="124"/>
        <v>0.00420633170673688</v>
      </c>
      <c r="Q125" s="17">
        <f t="shared" si="125"/>
        <v>0.00109364624375159</v>
      </c>
      <c r="R125" s="11">
        <f t="shared" si="126"/>
        <v>0.1355172</v>
      </c>
      <c r="S125" s="18">
        <f t="shared" si="127"/>
        <v>0.00807016558600376</v>
      </c>
      <c r="T125" s="3">
        <v>0.01</v>
      </c>
      <c r="U125" s="19">
        <f t="shared" si="128"/>
        <v>8.07016558600376e-5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0.00557070165586004</v>
      </c>
      <c r="AU125" s="27">
        <f t="shared" si="132"/>
        <v>52.122</v>
      </c>
      <c r="AV125" s="1">
        <f t="shared" si="133"/>
        <v>0.26</v>
      </c>
      <c r="AW125" s="2">
        <f t="shared" si="137"/>
        <v>0.2</v>
      </c>
      <c r="AX125" s="1">
        <f t="shared" si="134"/>
        <v>101.160069318627</v>
      </c>
    </row>
    <row r="126" s="1" customFormat="1" spans="1:50">
      <c r="A126" s="6"/>
      <c r="B126" s="6"/>
      <c r="C126" s="9">
        <v>3</v>
      </c>
      <c r="D126" s="12">
        <v>-1.35881497441935</v>
      </c>
      <c r="E126" s="13">
        <f t="shared" si="135"/>
        <v>-13.5907964666071</v>
      </c>
      <c r="F126" s="9" t="s">
        <v>107</v>
      </c>
      <c r="G126" s="6">
        <v>4</v>
      </c>
      <c r="H126" s="11">
        <f t="shared" si="119"/>
        <v>-1.35881497441935</v>
      </c>
      <c r="I126" s="11">
        <f t="shared" si="120"/>
        <v>271.791185025581</v>
      </c>
      <c r="J126" s="11">
        <f t="shared" si="121"/>
        <v>0.0145817652561676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2.07763616633105</v>
      </c>
      <c r="P126" s="11">
        <f t="shared" si="124"/>
        <v>0.0302956028651633</v>
      </c>
      <c r="Q126" s="17">
        <f t="shared" si="125"/>
        <v>0.00787685674494246</v>
      </c>
      <c r="R126" s="11">
        <f t="shared" si="126"/>
        <v>0.1355172</v>
      </c>
      <c r="S126" s="18">
        <f t="shared" si="127"/>
        <v>0.0581244059421421</v>
      </c>
      <c r="T126" s="3">
        <v>0.01</v>
      </c>
      <c r="U126" s="19">
        <f t="shared" si="128"/>
        <v>0.000581244059421421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0.00607124405942142</v>
      </c>
      <c r="AU126" s="27">
        <f t="shared" si="132"/>
        <v>52.122</v>
      </c>
      <c r="AV126" s="1">
        <f t="shared" si="133"/>
        <v>0.26</v>
      </c>
      <c r="AW126" s="2">
        <f t="shared" si="137"/>
        <v>0.2</v>
      </c>
      <c r="AX126" s="1">
        <f t="shared" si="134"/>
        <v>110.249571390223</v>
      </c>
    </row>
    <row r="127" s="1" customFormat="1" spans="1:50">
      <c r="A127" s="6"/>
      <c r="B127" s="6"/>
      <c r="C127" s="9">
        <v>4</v>
      </c>
      <c r="D127" s="12">
        <v>9.4469792011</v>
      </c>
      <c r="E127" s="13">
        <f t="shared" si="135"/>
        <v>-1.35881497441935</v>
      </c>
      <c r="F127" s="9" t="s">
        <v>107</v>
      </c>
      <c r="G127" s="6">
        <v>5</v>
      </c>
      <c r="H127" s="11">
        <f t="shared" si="119"/>
        <v>9.4469792011</v>
      </c>
      <c r="I127" s="11">
        <f t="shared" si="120"/>
        <v>282.5969792011</v>
      </c>
      <c r="J127" s="11">
        <f t="shared" si="121"/>
        <v>0.0573751303282633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1.94497353529259</v>
      </c>
      <c r="O127" s="11">
        <f t="shared" si="136"/>
        <v>0.623587028173294</v>
      </c>
      <c r="P127" s="11">
        <f t="shared" si="124"/>
        <v>0.0357783870124572</v>
      </c>
      <c r="Q127" s="17">
        <f t="shared" si="125"/>
        <v>0.00930238062323886</v>
      </c>
      <c r="R127" s="11">
        <f t="shared" si="126"/>
        <v>0.1355172</v>
      </c>
      <c r="S127" s="18">
        <f t="shared" si="127"/>
        <v>0.068643542098264</v>
      </c>
      <c r="T127" s="3">
        <v>0.01</v>
      </c>
      <c r="U127" s="19">
        <f t="shared" si="128"/>
        <v>0.00068643542098264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0.0106364354209826</v>
      </c>
      <c r="AU127" s="27">
        <f t="shared" si="132"/>
        <v>52.122</v>
      </c>
      <c r="AV127" s="1">
        <f t="shared" si="133"/>
        <v>0.26</v>
      </c>
      <c r="AW127" s="2">
        <f t="shared" si="137"/>
        <v>0.2</v>
      </c>
      <c r="AX127" s="1">
        <f t="shared" si="134"/>
        <v>193.15027279514</v>
      </c>
    </row>
    <row r="128" s="1" customFormat="1" spans="1:50">
      <c r="A128" s="6"/>
      <c r="B128" s="6"/>
      <c r="C128" s="9">
        <v>5</v>
      </c>
      <c r="D128" s="12">
        <v>15.5967079389355</v>
      </c>
      <c r="E128" s="13">
        <f t="shared" si="135"/>
        <v>9.4469792011</v>
      </c>
      <c r="F128" s="9" t="s">
        <v>109</v>
      </c>
      <c r="G128" s="6">
        <v>6</v>
      </c>
      <c r="H128" s="11">
        <f t="shared" si="119"/>
        <v>15.5967079389355</v>
      </c>
      <c r="I128" s="11">
        <f t="shared" si="120"/>
        <v>288.746707938935</v>
      </c>
      <c r="J128" s="11">
        <f t="shared" si="121"/>
        <v>0.119513211801014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1.10902864116084</v>
      </c>
      <c r="P128" s="11">
        <f t="shared" si="124"/>
        <v>0.132543574884446</v>
      </c>
      <c r="Q128" s="17">
        <f t="shared" si="125"/>
        <v>0.034461329469956</v>
      </c>
      <c r="R128" s="11">
        <f t="shared" si="126"/>
        <v>0.1355172</v>
      </c>
      <c r="S128" s="18">
        <f t="shared" si="127"/>
        <v>0.254294875262742</v>
      </c>
      <c r="T128" s="3">
        <v>0.01</v>
      </c>
      <c r="U128" s="19">
        <f t="shared" si="128"/>
        <v>0.00254294875262742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0.0124929487526274</v>
      </c>
      <c r="AU128" s="27">
        <f t="shared" si="132"/>
        <v>52.122</v>
      </c>
      <c r="AV128" s="1">
        <f t="shared" si="133"/>
        <v>0.26</v>
      </c>
      <c r="AW128" s="2">
        <f t="shared" si="137"/>
        <v>0.2</v>
      </c>
      <c r="AX128" s="1">
        <f t="shared" si="134"/>
        <v>226.863264249741</v>
      </c>
    </row>
    <row r="129" s="1" customFormat="1" spans="1:50">
      <c r="A129" s="6"/>
      <c r="B129" s="6"/>
      <c r="C129" s="9">
        <v>6</v>
      </c>
      <c r="D129" s="12">
        <v>20.3993221663333</v>
      </c>
      <c r="E129" s="13">
        <f t="shared" si="135"/>
        <v>15.5967079389355</v>
      </c>
      <c r="F129" s="9" t="s">
        <v>107</v>
      </c>
      <c r="G129" s="6">
        <v>7</v>
      </c>
      <c r="H129" s="11">
        <f t="shared" si="119"/>
        <v>20.3993221663333</v>
      </c>
      <c r="I129" s="11">
        <f t="shared" si="120"/>
        <v>293.549322166333</v>
      </c>
      <c r="J129" s="11">
        <f t="shared" si="121"/>
        <v>0.207497070071156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1.49770506627639</v>
      </c>
      <c r="P129" s="11">
        <f t="shared" si="124"/>
        <v>0.310769413083077</v>
      </c>
      <c r="Q129" s="17">
        <f t="shared" si="125"/>
        <v>0.0808000474016001</v>
      </c>
      <c r="R129" s="11">
        <f t="shared" si="126"/>
        <v>0.1355172</v>
      </c>
      <c r="S129" s="18">
        <f t="shared" si="127"/>
        <v>0.596234628531287</v>
      </c>
      <c r="T129" s="3">
        <v>0.01</v>
      </c>
      <c r="U129" s="19">
        <f t="shared" si="128"/>
        <v>0.00596234628531287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0.0159123462853129</v>
      </c>
      <c r="AU129" s="27">
        <f t="shared" si="132"/>
        <v>52.122</v>
      </c>
      <c r="AV129" s="1">
        <f t="shared" si="133"/>
        <v>0.26</v>
      </c>
      <c r="AW129" s="2">
        <f t="shared" si="137"/>
        <v>0.2</v>
      </c>
      <c r="AX129" s="1">
        <f t="shared" si="134"/>
        <v>288.957146278144</v>
      </c>
    </row>
    <row r="130" s="1" customFormat="1" spans="1:50">
      <c r="A130" s="6"/>
      <c r="B130" s="6"/>
      <c r="C130" s="9">
        <v>7</v>
      </c>
      <c r="D130" s="12">
        <v>24.604238396129</v>
      </c>
      <c r="E130" s="13">
        <f t="shared" si="135"/>
        <v>20.3993221663333</v>
      </c>
      <c r="F130" s="9" t="s">
        <v>107</v>
      </c>
      <c r="G130" s="6">
        <v>8</v>
      </c>
      <c r="H130" s="11">
        <f t="shared" si="119"/>
        <v>24.604238396129</v>
      </c>
      <c r="I130" s="11">
        <f t="shared" si="120"/>
        <v>297.754238396129</v>
      </c>
      <c r="J130" s="11">
        <f t="shared" si="121"/>
        <v>0.331469487689596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1.70815565319331</v>
      </c>
      <c r="P130" s="11">
        <f t="shared" si="124"/>
        <v>0.566201479258075</v>
      </c>
      <c r="Q130" s="17">
        <f t="shared" si="125"/>
        <v>0.147212384607099</v>
      </c>
      <c r="R130" s="11">
        <f t="shared" si="126"/>
        <v>0.1355172</v>
      </c>
      <c r="S130" s="18">
        <f t="shared" si="127"/>
        <v>1.08630037078024</v>
      </c>
      <c r="T130" s="3">
        <v>0.01</v>
      </c>
      <c r="U130" s="19">
        <f t="shared" si="128"/>
        <v>0.0108630037078024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0.0208130037078024</v>
      </c>
      <c r="AU130" s="27">
        <f t="shared" si="132"/>
        <v>52.122</v>
      </c>
      <c r="AV130" s="1">
        <f t="shared" si="133"/>
        <v>0.26</v>
      </c>
      <c r="AW130" s="2">
        <f t="shared" si="137"/>
        <v>0.2</v>
      </c>
      <c r="AX130" s="1">
        <f t="shared" si="134"/>
        <v>377.949678133513</v>
      </c>
    </row>
    <row r="131" s="1" customFormat="1" spans="1:50">
      <c r="A131" s="6"/>
      <c r="B131" s="6"/>
      <c r="C131" s="9">
        <v>8</v>
      </c>
      <c r="D131" s="12">
        <v>21.3622269141935</v>
      </c>
      <c r="E131" s="13">
        <f t="shared" si="135"/>
        <v>24.604238396129</v>
      </c>
      <c r="F131" s="9" t="s">
        <v>107</v>
      </c>
      <c r="G131" s="6">
        <v>9</v>
      </c>
      <c r="H131" s="11">
        <f t="shared" si="119"/>
        <v>21.3622269141935</v>
      </c>
      <c r="I131" s="11">
        <f t="shared" si="120"/>
        <v>294.512226914193</v>
      </c>
      <c r="J131" s="11">
        <f t="shared" si="121"/>
        <v>0.23126483020214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1.66317417393524</v>
      </c>
      <c r="P131" s="11">
        <f t="shared" si="124"/>
        <v>0.384633692931717</v>
      </c>
      <c r="Q131" s="17">
        <f t="shared" si="125"/>
        <v>0.100004760162246</v>
      </c>
      <c r="R131" s="11">
        <f t="shared" si="126"/>
        <v>0.1355172</v>
      </c>
      <c r="S131" s="18">
        <f t="shared" si="127"/>
        <v>0.73794883721215</v>
      </c>
      <c r="T131" s="3">
        <v>0.01</v>
      </c>
      <c r="U131" s="19">
        <f t="shared" si="128"/>
        <v>0.0073794883721215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0.0173294883721215</v>
      </c>
      <c r="AU131" s="27">
        <f t="shared" si="132"/>
        <v>52.122</v>
      </c>
      <c r="AV131" s="1">
        <f t="shared" si="133"/>
        <v>0.26</v>
      </c>
      <c r="AW131" s="2">
        <f t="shared" si="137"/>
        <v>0.2</v>
      </c>
      <c r="AX131" s="1">
        <f t="shared" si="134"/>
        <v>314.69146137741</v>
      </c>
    </row>
    <row r="132" s="1" customFormat="1" spans="1:50">
      <c r="A132" s="6"/>
      <c r="B132" s="6"/>
      <c r="C132" s="9">
        <v>9</v>
      </c>
      <c r="D132" s="12">
        <v>14.7588964542</v>
      </c>
      <c r="E132" s="13">
        <f t="shared" si="135"/>
        <v>21.3622269141935</v>
      </c>
      <c r="F132" s="9" t="s">
        <v>107</v>
      </c>
      <c r="G132" s="6">
        <v>10</v>
      </c>
      <c r="H132" s="11">
        <f t="shared" si="119"/>
        <v>14.7588964542</v>
      </c>
      <c r="I132" s="11">
        <f t="shared" si="120"/>
        <v>287.9088964542</v>
      </c>
      <c r="J132" s="11">
        <f t="shared" si="121"/>
        <v>0.108342727149331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1.79976048100352</v>
      </c>
      <c r="P132" s="11">
        <f t="shared" si="124"/>
        <v>0.194990958727513</v>
      </c>
      <c r="Q132" s="17">
        <f t="shared" si="125"/>
        <v>0.0506976492691534</v>
      </c>
      <c r="R132" s="11">
        <f t="shared" si="126"/>
        <v>0.1355172</v>
      </c>
      <c r="S132" s="18">
        <f t="shared" si="127"/>
        <v>0.374104905275149</v>
      </c>
      <c r="T132" s="3">
        <v>0.01</v>
      </c>
      <c r="U132" s="19">
        <f t="shared" si="128"/>
        <v>0.00374104905275149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0.00923104905275149</v>
      </c>
      <c r="AU132" s="27">
        <f t="shared" si="132"/>
        <v>52.122</v>
      </c>
      <c r="AV132" s="1">
        <f t="shared" si="133"/>
        <v>0.26</v>
      </c>
      <c r="AW132" s="2">
        <f t="shared" si="137"/>
        <v>0.2</v>
      </c>
      <c r="AX132" s="1">
        <f t="shared" si="134"/>
        <v>167.629433372666</v>
      </c>
    </row>
    <row r="133" s="1" customFormat="1" spans="1:50">
      <c r="A133" s="6"/>
      <c r="B133" s="6"/>
      <c r="C133" s="9">
        <v>10</v>
      </c>
      <c r="D133" s="12">
        <v>6.99623385116129</v>
      </c>
      <c r="E133" s="13">
        <f t="shared" si="135"/>
        <v>14.7588964542</v>
      </c>
      <c r="F133" s="9" t="s">
        <v>107</v>
      </c>
      <c r="G133" s="6">
        <v>11</v>
      </c>
      <c r="H133" s="11">
        <f t="shared" si="119"/>
        <v>6.99623385116129</v>
      </c>
      <c r="I133" s="11">
        <f t="shared" si="120"/>
        <v>280.146233851161</v>
      </c>
      <c r="J133" s="11">
        <f t="shared" si="121"/>
        <v>0.0424445352155891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1.52453104616221</v>
      </c>
      <c r="O133" s="11">
        <f t="shared" si="136"/>
        <v>0.6014584761138</v>
      </c>
      <c r="P133" s="11">
        <f t="shared" si="124"/>
        <v>0.0255286254701267</v>
      </c>
      <c r="Q133" s="17">
        <f t="shared" si="125"/>
        <v>0.00663744262223295</v>
      </c>
      <c r="R133" s="11">
        <f t="shared" si="126"/>
        <v>0.1355172</v>
      </c>
      <c r="S133" s="18">
        <f t="shared" si="127"/>
        <v>0.0489785991906042</v>
      </c>
      <c r="T133" s="3">
        <v>0.01</v>
      </c>
      <c r="U133" s="19">
        <f t="shared" si="128"/>
        <v>0.000489785991906042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0.00597978599190604</v>
      </c>
      <c r="AU133" s="27">
        <f t="shared" si="132"/>
        <v>52.122</v>
      </c>
      <c r="AV133" s="1">
        <f t="shared" si="133"/>
        <v>0.26</v>
      </c>
      <c r="AW133" s="2">
        <f t="shared" si="137"/>
        <v>0.2</v>
      </c>
      <c r="AX133" s="1">
        <f t="shared" si="134"/>
        <v>108.588756465792</v>
      </c>
    </row>
    <row r="134" s="1" customFormat="1" spans="1:51">
      <c r="A134" s="6"/>
      <c r="B134" s="6"/>
      <c r="C134" s="9">
        <v>11</v>
      </c>
      <c r="D134" s="12">
        <v>-2.19341887903333</v>
      </c>
      <c r="E134" s="13">
        <f t="shared" si="135"/>
        <v>6.99623385116129</v>
      </c>
      <c r="F134" s="9" t="s">
        <v>109</v>
      </c>
      <c r="G134" s="6">
        <v>12</v>
      </c>
      <c r="H134" s="11">
        <f t="shared" si="119"/>
        <v>-2.19341887903333</v>
      </c>
      <c r="I134" s="11">
        <f t="shared" si="120"/>
        <v>270.956581120967</v>
      </c>
      <c r="J134" s="11">
        <f t="shared" si="121"/>
        <v>0.0130583091407068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1.09714985064367</v>
      </c>
      <c r="P134" s="11">
        <f t="shared" si="124"/>
        <v>0.0143269219233854</v>
      </c>
      <c r="Q134" s="17">
        <f t="shared" si="125"/>
        <v>0.0037249997000802</v>
      </c>
      <c r="R134" s="11">
        <f t="shared" si="126"/>
        <v>0.1355172</v>
      </c>
      <c r="S134" s="18">
        <f t="shared" si="127"/>
        <v>0.0274872835336046</v>
      </c>
      <c r="T134" s="3">
        <v>0.01</v>
      </c>
      <c r="U134" s="19">
        <f t="shared" si="128"/>
        <v>0.000274872835336046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0.00576487283533605</v>
      </c>
      <c r="AU134" s="27">
        <f t="shared" si="132"/>
        <v>52.122</v>
      </c>
      <c r="AV134" s="1">
        <f t="shared" si="133"/>
        <v>0.26</v>
      </c>
      <c r="AW134" s="2">
        <f t="shared" si="137"/>
        <v>0.2</v>
      </c>
      <c r="AX134" s="1">
        <f t="shared" si="134"/>
        <v>104.686082950107</v>
      </c>
      <c r="AY134" s="1">
        <f>SUM(AX123:AX134)</f>
        <v>2194.373168719</v>
      </c>
    </row>
    <row r="135" s="1" customFormat="1" spans="1:46">
      <c r="A135" s="6"/>
      <c r="B135" s="6"/>
      <c r="C135" s="9">
        <v>12</v>
      </c>
      <c r="D135" s="12">
        <v>-11.9401983220323</v>
      </c>
      <c r="E135" s="13">
        <f t="shared" si="135"/>
        <v>-2.19341887903333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-14</v>
      </c>
      <c r="E139" s="9"/>
      <c r="F139" s="9"/>
      <c r="G139" s="6">
        <v>1</v>
      </c>
      <c r="H139" s="11">
        <f t="shared" ref="H139:H150" si="138">E140</f>
        <v>-14</v>
      </c>
      <c r="I139" s="11">
        <f t="shared" ref="I139:I150" si="139">H139+273.15</f>
        <v>259.15</v>
      </c>
      <c r="J139" s="11">
        <f t="shared" ref="J139:J150" si="140">EXP(($C$18*(I139-$C$16))/($C$19*I139*$C$16))</f>
        <v>0.00254027577249845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0.000723216512430308</v>
      </c>
      <c r="Q139" s="17">
        <f t="shared" ref="Q139:Q150" si="144">P139*$B$125</f>
        <v>0.00018803629323188</v>
      </c>
      <c r="R139" s="11">
        <f t="shared" ref="R139:R150" si="145">L139*$B$125</f>
        <v>0.074022</v>
      </c>
      <c r="S139" s="18">
        <f t="shared" ref="S139:S150" si="146">Q139/R139</f>
        <v>0.00254027577249845</v>
      </c>
      <c r="T139" s="3">
        <v>0.01</v>
      </c>
      <c r="U139" s="19">
        <f t="shared" ref="U139:U150" si="147">S139*T139</f>
        <v>2.54027577249845e-5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0.00551540275772498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0.158333333333333</v>
      </c>
      <c r="AX139" s="1">
        <f t="shared" ref="AX139:AX150" si="153">AW139*10000*AV139*0.67*AU139*AT139</f>
        <v>43.3097029127368</v>
      </c>
      <c r="AZ139" s="2">
        <f>$E$12/12</f>
        <v>0.0166666666666667</v>
      </c>
      <c r="BA139" s="1">
        <f t="shared" ref="BA139:BA150" si="154">AZ139*10000*AV139*0.67*AU139*AT139</f>
        <v>4.55891609607756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-16.9596436694516</v>
      </c>
      <c r="E140" s="13">
        <f t="shared" ref="E140:E151" si="155">D139</f>
        <v>-14</v>
      </c>
      <c r="F140" s="9" t="s">
        <v>107</v>
      </c>
      <c r="G140" s="6">
        <v>2</v>
      </c>
      <c r="H140" s="11">
        <f t="shared" si="138"/>
        <v>-16.9596436694516</v>
      </c>
      <c r="I140" s="11">
        <f t="shared" si="139"/>
        <v>256.190356330548</v>
      </c>
      <c r="J140" s="11">
        <f t="shared" si="140"/>
        <v>0.0016457911453529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0.56867678348757</v>
      </c>
      <c r="P140" s="11">
        <f t="shared" si="143"/>
        <v>0.000935923214831608</v>
      </c>
      <c r="Q140" s="17">
        <f t="shared" si="144"/>
        <v>0.000243340035856218</v>
      </c>
      <c r="R140" s="11">
        <f t="shared" si="145"/>
        <v>0.074022</v>
      </c>
      <c r="S140" s="18">
        <f t="shared" si="146"/>
        <v>0.00328740152733266</v>
      </c>
      <c r="T140" s="3">
        <v>0.01</v>
      </c>
      <c r="U140" s="19">
        <f t="shared" si="147"/>
        <v>3.28740152733266e-5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0.00552287401527333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0.158333333333333</v>
      </c>
      <c r="AX140" s="1">
        <f t="shared" si="153"/>
        <v>43.3683709663708</v>
      </c>
      <c r="AZ140" s="2">
        <f t="shared" ref="AZ140:AZ150" si="158">$E$12/12</f>
        <v>0.0166666666666667</v>
      </c>
      <c r="BA140" s="1">
        <f t="shared" si="154"/>
        <v>4.56509168067061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-13.5907964666071</v>
      </c>
      <c r="E141" s="13">
        <f t="shared" si="155"/>
        <v>-16.9596436694516</v>
      </c>
      <c r="F141" s="9" t="s">
        <v>107</v>
      </c>
      <c r="G141" s="6">
        <v>3</v>
      </c>
      <c r="H141" s="11">
        <f t="shared" si="138"/>
        <v>-13.5907964666071</v>
      </c>
      <c r="I141" s="11">
        <f t="shared" si="139"/>
        <v>259.559203533393</v>
      </c>
      <c r="J141" s="11">
        <f t="shared" si="140"/>
        <v>0.00269529095731071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0.852440860272738</v>
      </c>
      <c r="P141" s="11">
        <f t="shared" si="143"/>
        <v>0.00229757614233527</v>
      </c>
      <c r="Q141" s="17">
        <f t="shared" si="144"/>
        <v>0.00059736979700717</v>
      </c>
      <c r="R141" s="11">
        <f t="shared" si="145"/>
        <v>0.074022</v>
      </c>
      <c r="S141" s="18">
        <f t="shared" si="146"/>
        <v>0.00807016558600376</v>
      </c>
      <c r="T141" s="3">
        <v>0.01</v>
      </c>
      <c r="U141" s="19">
        <f t="shared" si="147"/>
        <v>8.07016558600376e-5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0.00557070165586004</v>
      </c>
      <c r="AU141" s="27">
        <f t="shared" si="151"/>
        <v>28.47</v>
      </c>
      <c r="AV141" s="1">
        <f t="shared" si="152"/>
        <v>0.26</v>
      </c>
      <c r="AW141" s="2">
        <f t="shared" si="157"/>
        <v>0.158333333333333</v>
      </c>
      <c r="AX141" s="1">
        <f t="shared" si="153"/>
        <v>43.7439375379918</v>
      </c>
      <c r="AZ141" s="2">
        <f t="shared" si="158"/>
        <v>0.0166666666666667</v>
      </c>
      <c r="BA141" s="1">
        <f t="shared" si="154"/>
        <v>4.60462500399913</v>
      </c>
    </row>
    <row r="142" s="1" customFormat="1" spans="1:53">
      <c r="A142" s="6"/>
      <c r="B142" s="6"/>
      <c r="C142" s="9">
        <v>3</v>
      </c>
      <c r="D142" s="12">
        <v>-1.35881497441935</v>
      </c>
      <c r="E142" s="13">
        <f t="shared" si="155"/>
        <v>-13.5907964666071</v>
      </c>
      <c r="F142" s="9" t="s">
        <v>107</v>
      </c>
      <c r="G142" s="6">
        <v>4</v>
      </c>
      <c r="H142" s="11">
        <f t="shared" si="138"/>
        <v>-1.35881497441935</v>
      </c>
      <c r="I142" s="11">
        <f t="shared" si="139"/>
        <v>271.791185025581</v>
      </c>
      <c r="J142" s="11">
        <f t="shared" si="140"/>
        <v>0.0145817652561676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1.1348432841304</v>
      </c>
      <c r="P142" s="11">
        <f t="shared" si="143"/>
        <v>0.0165480183717278</v>
      </c>
      <c r="Q142" s="17">
        <f t="shared" si="144"/>
        <v>0.00430248477664924</v>
      </c>
      <c r="R142" s="11">
        <f t="shared" si="145"/>
        <v>0.074022</v>
      </c>
      <c r="S142" s="18">
        <f t="shared" si="146"/>
        <v>0.0581244059421421</v>
      </c>
      <c r="T142" s="3">
        <v>0.01</v>
      </c>
      <c r="U142" s="19">
        <f t="shared" si="147"/>
        <v>0.000581244059421421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0.00607124405942142</v>
      </c>
      <c r="AU142" s="27">
        <f t="shared" si="151"/>
        <v>28.47</v>
      </c>
      <c r="AV142" s="1">
        <f t="shared" si="152"/>
        <v>0.26</v>
      </c>
      <c r="AW142" s="2">
        <f t="shared" si="157"/>
        <v>0.158333333333333</v>
      </c>
      <c r="AX142" s="1">
        <f t="shared" si="153"/>
        <v>47.6744470122287</v>
      </c>
      <c r="AZ142" s="2">
        <f t="shared" si="158"/>
        <v>0.0166666666666667</v>
      </c>
      <c r="BA142" s="1">
        <f t="shared" si="154"/>
        <v>5.0183628433925</v>
      </c>
    </row>
    <row r="143" s="1" customFormat="1" spans="1:53">
      <c r="A143" s="6"/>
      <c r="B143" s="6"/>
      <c r="C143" s="9">
        <v>4</v>
      </c>
      <c r="D143" s="12">
        <v>9.4469792011</v>
      </c>
      <c r="E143" s="13">
        <f t="shared" si="155"/>
        <v>-1.35881497441935</v>
      </c>
      <c r="F143" s="9" t="s">
        <v>107</v>
      </c>
      <c r="G143" s="6">
        <v>5</v>
      </c>
      <c r="H143" s="11">
        <f t="shared" si="138"/>
        <v>9.4469792011</v>
      </c>
      <c r="I143" s="11">
        <f t="shared" si="139"/>
        <v>282.5969792011</v>
      </c>
      <c r="J143" s="11">
        <f t="shared" si="140"/>
        <v>0.0573751303282633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1.06238050247074</v>
      </c>
      <c r="O143" s="11">
        <f t="shared" si="156"/>
        <v>0.340614763287934</v>
      </c>
      <c r="P143" s="11">
        <f t="shared" si="143"/>
        <v>0.0195428164353758</v>
      </c>
      <c r="Q143" s="17">
        <f t="shared" si="144"/>
        <v>0.00508113227319769</v>
      </c>
      <c r="R143" s="11">
        <f t="shared" si="145"/>
        <v>0.074022</v>
      </c>
      <c r="S143" s="18">
        <f t="shared" si="146"/>
        <v>0.068643542098264</v>
      </c>
      <c r="T143" s="3">
        <v>0.01</v>
      </c>
      <c r="U143" s="19">
        <f t="shared" si="147"/>
        <v>0.00068643542098264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0.0106364354209826</v>
      </c>
      <c r="AU143" s="27">
        <f t="shared" si="151"/>
        <v>28.47</v>
      </c>
      <c r="AV143" s="1">
        <f t="shared" si="152"/>
        <v>0.26</v>
      </c>
      <c r="AW143" s="2">
        <f t="shared" si="157"/>
        <v>0.158333333333333</v>
      </c>
      <c r="AX143" s="1">
        <f t="shared" si="153"/>
        <v>83.5226144614839</v>
      </c>
      <c r="AZ143" s="2">
        <f t="shared" si="158"/>
        <v>0.0166666666666667</v>
      </c>
      <c r="BA143" s="1">
        <f t="shared" si="154"/>
        <v>8.79185415384041</v>
      </c>
    </row>
    <row r="144" s="1" customFormat="1" spans="1:53">
      <c r="A144" s="6"/>
      <c r="B144" s="6"/>
      <c r="C144" s="9">
        <v>5</v>
      </c>
      <c r="D144" s="12">
        <v>15.5967079389355</v>
      </c>
      <c r="E144" s="13">
        <f t="shared" si="155"/>
        <v>9.4469792011</v>
      </c>
      <c r="F144" s="9" t="s">
        <v>109</v>
      </c>
      <c r="G144" s="6">
        <v>6</v>
      </c>
      <c r="H144" s="11">
        <f t="shared" si="138"/>
        <v>15.5967079389355</v>
      </c>
      <c r="I144" s="11">
        <f t="shared" si="139"/>
        <v>288.746707938935</v>
      </c>
      <c r="J144" s="11">
        <f t="shared" si="140"/>
        <v>0.119513211801014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0.605771946852558</v>
      </c>
      <c r="P144" s="11">
        <f t="shared" si="143"/>
        <v>0.0723977509873026</v>
      </c>
      <c r="Q144" s="17">
        <f t="shared" si="144"/>
        <v>0.0188234152566987</v>
      </c>
      <c r="R144" s="11">
        <f t="shared" si="145"/>
        <v>0.074022</v>
      </c>
      <c r="S144" s="18">
        <f t="shared" si="146"/>
        <v>0.254294875262742</v>
      </c>
      <c r="T144" s="3">
        <v>0.01</v>
      </c>
      <c r="U144" s="19">
        <f t="shared" si="147"/>
        <v>0.00254294875262742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0.0124929487526274</v>
      </c>
      <c r="AU144" s="27">
        <f t="shared" si="151"/>
        <v>28.47</v>
      </c>
      <c r="AV144" s="1">
        <f t="shared" si="152"/>
        <v>0.26</v>
      </c>
      <c r="AW144" s="2">
        <f t="shared" si="157"/>
        <v>0.158333333333333</v>
      </c>
      <c r="AX144" s="1">
        <f t="shared" si="153"/>
        <v>98.1008863264812</v>
      </c>
      <c r="AZ144" s="2">
        <f t="shared" si="158"/>
        <v>0.0166666666666667</v>
      </c>
      <c r="BA144" s="1">
        <f t="shared" si="154"/>
        <v>10.326409086998</v>
      </c>
    </row>
    <row r="145" s="1" customFormat="1" spans="1:53">
      <c r="A145" s="6"/>
      <c r="B145" s="6"/>
      <c r="C145" s="9">
        <v>6</v>
      </c>
      <c r="D145" s="12">
        <v>20.3993221663333</v>
      </c>
      <c r="E145" s="13">
        <f t="shared" si="155"/>
        <v>15.5967079389355</v>
      </c>
      <c r="F145" s="9" t="s">
        <v>107</v>
      </c>
      <c r="G145" s="6">
        <v>7</v>
      </c>
      <c r="H145" s="11">
        <f t="shared" si="138"/>
        <v>20.3993221663333</v>
      </c>
      <c r="I145" s="11">
        <f t="shared" si="139"/>
        <v>293.549322166333</v>
      </c>
      <c r="J145" s="11">
        <f t="shared" si="140"/>
        <v>0.207497070071156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0.818074195865255</v>
      </c>
      <c r="P145" s="11">
        <f t="shared" si="143"/>
        <v>0.169747998742857</v>
      </c>
      <c r="Q145" s="17">
        <f t="shared" si="144"/>
        <v>0.0441344796731429</v>
      </c>
      <c r="R145" s="11">
        <f t="shared" si="145"/>
        <v>0.074022</v>
      </c>
      <c r="S145" s="18">
        <f t="shared" si="146"/>
        <v>0.596234628531287</v>
      </c>
      <c r="T145" s="3">
        <v>0.01</v>
      </c>
      <c r="U145" s="19">
        <f t="shared" si="147"/>
        <v>0.00596234628531287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0.0159123462853129</v>
      </c>
      <c r="AU145" s="27">
        <f t="shared" si="151"/>
        <v>28.47</v>
      </c>
      <c r="AV145" s="1">
        <f t="shared" si="152"/>
        <v>0.26</v>
      </c>
      <c r="AW145" s="2">
        <f t="shared" si="157"/>
        <v>0.158333333333333</v>
      </c>
      <c r="AX145" s="1">
        <f t="shared" si="153"/>
        <v>124.951707161592</v>
      </c>
      <c r="AZ145" s="2">
        <f t="shared" si="158"/>
        <v>0.0166666666666667</v>
      </c>
      <c r="BA145" s="1">
        <f t="shared" si="154"/>
        <v>13.1528112801676</v>
      </c>
    </row>
    <row r="146" s="1" customFormat="1" spans="1:53">
      <c r="A146" s="6"/>
      <c r="B146" s="6"/>
      <c r="C146" s="9">
        <v>7</v>
      </c>
      <c r="D146" s="12">
        <v>24.604238396129</v>
      </c>
      <c r="E146" s="13">
        <f t="shared" si="155"/>
        <v>20.3993221663333</v>
      </c>
      <c r="F146" s="9" t="s">
        <v>107</v>
      </c>
      <c r="G146" s="6">
        <v>8</v>
      </c>
      <c r="H146" s="11">
        <f t="shared" si="138"/>
        <v>24.604238396129</v>
      </c>
      <c r="I146" s="11">
        <f t="shared" si="139"/>
        <v>297.754238396129</v>
      </c>
      <c r="J146" s="11">
        <f t="shared" si="140"/>
        <v>0.331469487689596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0.933026197122398</v>
      </c>
      <c r="P146" s="11">
        <f t="shared" si="143"/>
        <v>0.309269715561133</v>
      </c>
      <c r="Q146" s="17">
        <f t="shared" si="144"/>
        <v>0.0804101260458946</v>
      </c>
      <c r="R146" s="11">
        <f t="shared" si="145"/>
        <v>0.074022</v>
      </c>
      <c r="S146" s="18">
        <f t="shared" si="146"/>
        <v>1.08630037078024</v>
      </c>
      <c r="T146" s="3">
        <v>0.01</v>
      </c>
      <c r="U146" s="19">
        <f t="shared" si="147"/>
        <v>0.0108630037078024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0.0208130037078024</v>
      </c>
      <c r="AU146" s="27">
        <f t="shared" si="151"/>
        <v>28.47</v>
      </c>
      <c r="AV146" s="1">
        <f t="shared" si="152"/>
        <v>0.26</v>
      </c>
      <c r="AW146" s="2">
        <f t="shared" si="157"/>
        <v>0.158333333333333</v>
      </c>
      <c r="AX146" s="1">
        <f t="shared" si="153"/>
        <v>163.43412202202</v>
      </c>
      <c r="AZ146" s="2">
        <f t="shared" si="158"/>
        <v>0.0166666666666667</v>
      </c>
      <c r="BA146" s="1">
        <f t="shared" si="154"/>
        <v>17.2035917917916</v>
      </c>
    </row>
    <row r="147" s="1" customFormat="1" spans="1:53">
      <c r="A147" s="6"/>
      <c r="B147" s="6"/>
      <c r="C147" s="9">
        <v>8</v>
      </c>
      <c r="D147" s="12">
        <v>21.3622269141935</v>
      </c>
      <c r="E147" s="13">
        <f t="shared" si="155"/>
        <v>24.604238396129</v>
      </c>
      <c r="F147" s="9" t="s">
        <v>107</v>
      </c>
      <c r="G147" s="6">
        <v>9</v>
      </c>
      <c r="H147" s="11">
        <f t="shared" si="138"/>
        <v>21.3622269141935</v>
      </c>
      <c r="I147" s="11">
        <f t="shared" si="139"/>
        <v>294.512226914193</v>
      </c>
      <c r="J147" s="11">
        <f t="shared" si="140"/>
        <v>0.23126483020214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0.908456481561265</v>
      </c>
      <c r="P147" s="11">
        <f t="shared" si="143"/>
        <v>0.210094033954299</v>
      </c>
      <c r="Q147" s="17">
        <f t="shared" si="144"/>
        <v>0.0546244488281178</v>
      </c>
      <c r="R147" s="11">
        <f t="shared" si="145"/>
        <v>0.074022</v>
      </c>
      <c r="S147" s="18">
        <f t="shared" si="146"/>
        <v>0.73794883721215</v>
      </c>
      <c r="T147" s="3">
        <v>0.01</v>
      </c>
      <c r="U147" s="19">
        <f t="shared" si="147"/>
        <v>0.0073794883721215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0.0173294883721215</v>
      </c>
      <c r="AU147" s="27">
        <f t="shared" si="151"/>
        <v>28.47</v>
      </c>
      <c r="AV147" s="1">
        <f t="shared" si="152"/>
        <v>0.26</v>
      </c>
      <c r="AW147" s="2">
        <f t="shared" si="157"/>
        <v>0.158333333333333</v>
      </c>
      <c r="AX147" s="1">
        <f t="shared" si="153"/>
        <v>136.079816106828</v>
      </c>
      <c r="AZ147" s="2">
        <f t="shared" si="158"/>
        <v>0.0166666666666667</v>
      </c>
      <c r="BA147" s="1">
        <f t="shared" si="154"/>
        <v>14.3241911691398</v>
      </c>
    </row>
    <row r="148" s="1" customFormat="1" spans="1:53">
      <c r="A148" s="6"/>
      <c r="B148" s="6"/>
      <c r="C148" s="9">
        <v>9</v>
      </c>
      <c r="D148" s="12">
        <v>14.7588964542</v>
      </c>
      <c r="E148" s="13">
        <f t="shared" si="155"/>
        <v>21.3622269141935</v>
      </c>
      <c r="F148" s="9" t="s">
        <v>107</v>
      </c>
      <c r="G148" s="6">
        <v>10</v>
      </c>
      <c r="H148" s="11">
        <f t="shared" si="138"/>
        <v>14.7588964542</v>
      </c>
      <c r="I148" s="11">
        <f t="shared" si="139"/>
        <v>287.9088964542</v>
      </c>
      <c r="J148" s="11">
        <f t="shared" si="140"/>
        <v>0.108342727149331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0.983062447606965</v>
      </c>
      <c r="P148" s="11">
        <f t="shared" si="143"/>
        <v>0.106507666531835</v>
      </c>
      <c r="Q148" s="17">
        <f t="shared" si="144"/>
        <v>0.027691993298277</v>
      </c>
      <c r="R148" s="11">
        <f t="shared" si="145"/>
        <v>0.074022</v>
      </c>
      <c r="S148" s="18">
        <f t="shared" si="146"/>
        <v>0.374104905275149</v>
      </c>
      <c r="T148" s="3">
        <v>0.01</v>
      </c>
      <c r="U148" s="19">
        <f t="shared" si="147"/>
        <v>0.00374104905275149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0.00923104905275149</v>
      </c>
      <c r="AU148" s="27">
        <f t="shared" si="151"/>
        <v>28.47</v>
      </c>
      <c r="AV148" s="1">
        <f t="shared" si="152"/>
        <v>0.26</v>
      </c>
      <c r="AW148" s="2">
        <f t="shared" si="157"/>
        <v>0.158333333333333</v>
      </c>
      <c r="AX148" s="1">
        <f t="shared" si="153"/>
        <v>72.4868173022556</v>
      </c>
      <c r="AZ148" s="2">
        <f t="shared" si="158"/>
        <v>0.0166666666666667</v>
      </c>
      <c r="BA148" s="1">
        <f t="shared" si="154"/>
        <v>7.63019129497427</v>
      </c>
    </row>
    <row r="149" s="1" customFormat="1" spans="1:53">
      <c r="A149" s="6"/>
      <c r="B149" s="6"/>
      <c r="C149" s="9">
        <v>10</v>
      </c>
      <c r="D149" s="12">
        <v>6.99623385116129</v>
      </c>
      <c r="E149" s="13">
        <f t="shared" si="155"/>
        <v>14.7588964542</v>
      </c>
      <c r="F149" s="9" t="s">
        <v>107</v>
      </c>
      <c r="G149" s="6">
        <v>11</v>
      </c>
      <c r="H149" s="11">
        <f t="shared" si="138"/>
        <v>6.99623385116129</v>
      </c>
      <c r="I149" s="11">
        <f t="shared" si="139"/>
        <v>280.146233851161</v>
      </c>
      <c r="J149" s="11">
        <f t="shared" si="140"/>
        <v>0.0424445352155891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0.832727042021374</v>
      </c>
      <c r="O149" s="11">
        <f t="shared" si="156"/>
        <v>0.328527739053757</v>
      </c>
      <c r="P149" s="11">
        <f t="shared" si="143"/>
        <v>0.013944207189565</v>
      </c>
      <c r="Q149" s="17">
        <f t="shared" si="144"/>
        <v>0.00362549386928691</v>
      </c>
      <c r="R149" s="11">
        <f t="shared" si="145"/>
        <v>0.074022</v>
      </c>
      <c r="S149" s="18">
        <f t="shared" si="146"/>
        <v>0.0489785991906042</v>
      </c>
      <c r="T149" s="3">
        <v>0.01</v>
      </c>
      <c r="U149" s="19">
        <f t="shared" si="147"/>
        <v>0.000489785991906042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0.00597978599190604</v>
      </c>
      <c r="AU149" s="27">
        <f t="shared" si="151"/>
        <v>28.47</v>
      </c>
      <c r="AV149" s="1">
        <f t="shared" si="152"/>
        <v>0.26</v>
      </c>
      <c r="AW149" s="2">
        <f t="shared" si="157"/>
        <v>0.158333333333333</v>
      </c>
      <c r="AX149" s="1">
        <f t="shared" si="153"/>
        <v>46.9562724913352</v>
      </c>
      <c r="AZ149" s="2">
        <f t="shared" si="158"/>
        <v>0.0166666666666667</v>
      </c>
      <c r="BA149" s="1">
        <f t="shared" si="154"/>
        <v>4.94276552540371</v>
      </c>
    </row>
    <row r="150" s="1" customFormat="1" spans="1:54">
      <c r="A150" s="6"/>
      <c r="B150" s="6"/>
      <c r="C150" s="9">
        <v>11</v>
      </c>
      <c r="D150" s="12">
        <v>-2.19341887903333</v>
      </c>
      <c r="E150" s="13">
        <f t="shared" si="155"/>
        <v>6.99623385116129</v>
      </c>
      <c r="F150" s="9" t="s">
        <v>109</v>
      </c>
      <c r="G150" s="6">
        <v>12</v>
      </c>
      <c r="H150" s="11">
        <f t="shared" si="138"/>
        <v>-2.19341887903333</v>
      </c>
      <c r="I150" s="11">
        <f t="shared" si="139"/>
        <v>270.956581120967</v>
      </c>
      <c r="J150" s="11">
        <f t="shared" si="140"/>
        <v>0.0130583091407068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0.599283531864192</v>
      </c>
      <c r="P150" s="11">
        <f t="shared" si="143"/>
        <v>0.00782562962201723</v>
      </c>
      <c r="Q150" s="17">
        <f t="shared" si="144"/>
        <v>0.00203466370172448</v>
      </c>
      <c r="R150" s="11">
        <f t="shared" si="145"/>
        <v>0.074022</v>
      </c>
      <c r="S150" s="18">
        <f t="shared" si="146"/>
        <v>0.0274872835336046</v>
      </c>
      <c r="T150" s="3">
        <v>0.01</v>
      </c>
      <c r="U150" s="19">
        <f t="shared" si="147"/>
        <v>0.000274872835336046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0.00576487283533605</v>
      </c>
      <c r="AU150" s="27">
        <f t="shared" si="151"/>
        <v>28.47</v>
      </c>
      <c r="AV150" s="1">
        <f t="shared" si="152"/>
        <v>0.26</v>
      </c>
      <c r="AW150" s="2">
        <f t="shared" si="157"/>
        <v>0.158333333333333</v>
      </c>
      <c r="AX150" s="1">
        <f t="shared" si="153"/>
        <v>45.2686668219127</v>
      </c>
      <c r="AY150" s="1">
        <f>SUM(AX139:AX150)</f>
        <v>948.897361123237</v>
      </c>
      <c r="AZ150" s="2">
        <f t="shared" si="158"/>
        <v>0.0166666666666667</v>
      </c>
      <c r="BA150" s="1">
        <f t="shared" si="154"/>
        <v>4.76512282335923</v>
      </c>
      <c r="BB150" s="1">
        <f>SUM(BA139:BA150)</f>
        <v>99.8839327498145</v>
      </c>
    </row>
    <row r="151" s="1" customFormat="1" spans="1:46">
      <c r="A151" s="6"/>
      <c r="B151" s="6"/>
      <c r="C151" s="9">
        <v>12</v>
      </c>
      <c r="D151" s="12">
        <v>-11.9401983220323</v>
      </c>
      <c r="E151" s="13">
        <f t="shared" si="155"/>
        <v>-2.19341887903333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644.6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124.1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2.1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279.7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1048.2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2896.77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15.5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AV40+AV55+AV71+AV87+AV102+AY118+AY134+AY150+BB150+AG118</f>
        <v>76247126.1966501</v>
      </c>
      <c r="J16" s="7" t="s">
        <v>35</v>
      </c>
      <c r="K16" s="7">
        <f>I16/(10000*1000)</f>
        <v>7.62471261966501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63025326.7949928</v>
      </c>
      <c r="J17" s="7" t="s">
        <v>35</v>
      </c>
      <c r="K17" s="7">
        <f>I17/(10000*1000)</f>
        <v>6.30253267949928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-19.91</v>
      </c>
      <c r="E29" s="9"/>
      <c r="F29" s="9"/>
      <c r="G29" s="6">
        <v>1</v>
      </c>
      <c r="H29" s="11">
        <f t="shared" ref="H29:H40" si="0">E30</f>
        <v>-19.91</v>
      </c>
      <c r="I29" s="11">
        <f t="shared" ref="I29:I40" si="1">H29+273.15</f>
        <v>253.24</v>
      </c>
      <c r="J29" s="11">
        <f t="shared" ref="J29:J40" si="2">EXP(($C$18*(I29-$C$16))/($C$19*I29*$C$16))</f>
        <v>0.00105699915859607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0.00126302811334067</v>
      </c>
      <c r="Q29" s="17">
        <f t="shared" ref="Q29:Q40" si="6">P29*$B$31</f>
        <v>0.00030312674720176</v>
      </c>
      <c r="R29" s="11">
        <f t="shared" ref="R29:R40" si="7">L29*$B$31</f>
        <v>0.2867805</v>
      </c>
      <c r="S29" s="18">
        <f t="shared" ref="S29:S40" si="8">Q29/R29</f>
        <v>0.00105699915859607</v>
      </c>
      <c r="T29" s="3">
        <v>0.01</v>
      </c>
      <c r="U29" s="19">
        <f t="shared" ref="U29:U40" si="9">S29*T29</f>
        <v>1.05699915859607e-5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0.021910569991586</v>
      </c>
      <c r="AR29" s="27">
        <f t="shared" ref="AR29:AR40" si="15">$B$29/12</f>
        <v>119.491875</v>
      </c>
      <c r="AS29" s="1">
        <f t="shared" ref="AS29:AS40" si="16">$B$31</f>
        <v>0.24</v>
      </c>
      <c r="AT29" s="2">
        <f>$E$4/12</f>
        <v>10.3416666666667</v>
      </c>
      <c r="AU29" s="1">
        <f t="shared" ref="AU29:AU40" si="17">AT29*10000*AS29*0.67*AR29*AQ29</f>
        <v>43538.0156758455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-21.4458052932258</v>
      </c>
      <c r="E30" s="13">
        <f t="shared" ref="E30:E41" si="18">D29</f>
        <v>-19.91</v>
      </c>
      <c r="F30" s="9" t="s">
        <v>107</v>
      </c>
      <c r="G30" s="6">
        <v>2</v>
      </c>
      <c r="H30" s="11">
        <f t="shared" si="0"/>
        <v>-21.4458052932258</v>
      </c>
      <c r="I30" s="11">
        <f t="shared" si="1"/>
        <v>251.704194706774</v>
      </c>
      <c r="J30" s="11">
        <f t="shared" si="2"/>
        <v>0.000835966519542597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2.38857447188666</v>
      </c>
      <c r="P30" s="11">
        <f t="shared" si="5"/>
        <v>0.00199676828793139</v>
      </c>
      <c r="Q30" s="17">
        <f t="shared" si="6"/>
        <v>0.000479224389103533</v>
      </c>
      <c r="R30" s="11">
        <f t="shared" si="7"/>
        <v>0.2867805</v>
      </c>
      <c r="S30" s="18">
        <f t="shared" si="8"/>
        <v>0.00167104942317742</v>
      </c>
      <c r="T30" s="3">
        <v>0.01</v>
      </c>
      <c r="U30" s="19">
        <f t="shared" si="9"/>
        <v>1.67104942317742e-5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0.0219167104942318</v>
      </c>
      <c r="AR30" s="27">
        <f t="shared" si="15"/>
        <v>119.491875</v>
      </c>
      <c r="AS30" s="1">
        <f t="shared" si="16"/>
        <v>0.24</v>
      </c>
      <c r="AT30" s="2">
        <f t="shared" ref="AT30:AT40" si="20">$E$4/12</f>
        <v>10.3416666666667</v>
      </c>
      <c r="AU30" s="1">
        <f t="shared" si="17"/>
        <v>43550.2173347048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-18.5325707421429</v>
      </c>
      <c r="E31" s="13">
        <f t="shared" si="18"/>
        <v>-21.4458052932258</v>
      </c>
      <c r="F31" s="9" t="s">
        <v>107</v>
      </c>
      <c r="G31" s="6">
        <v>3</v>
      </c>
      <c r="H31" s="11">
        <f t="shared" si="0"/>
        <v>-18.5325707421429</v>
      </c>
      <c r="I31" s="11">
        <f t="shared" si="1"/>
        <v>254.617429257857</v>
      </c>
      <c r="J31" s="11">
        <f t="shared" si="2"/>
        <v>0.00130139209411202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3.58149645359873</v>
      </c>
      <c r="P31" s="11">
        <f t="shared" si="5"/>
        <v>0.00466093116980363</v>
      </c>
      <c r="Q31" s="17">
        <f t="shared" si="6"/>
        <v>0.00111862348075287</v>
      </c>
      <c r="R31" s="11">
        <f t="shared" si="7"/>
        <v>0.2867805</v>
      </c>
      <c r="S31" s="18">
        <f t="shared" si="8"/>
        <v>0.00390062602147939</v>
      </c>
      <c r="T31" s="3">
        <v>0.01</v>
      </c>
      <c r="U31" s="19">
        <f t="shared" si="9"/>
        <v>3.90062602147939e-5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0.0219390062602148</v>
      </c>
      <c r="AR31" s="27">
        <f t="shared" si="15"/>
        <v>119.491875</v>
      </c>
      <c r="AS31" s="1">
        <f t="shared" si="16"/>
        <v>0.24</v>
      </c>
      <c r="AT31" s="2">
        <f t="shared" si="20"/>
        <v>10.3416666666667</v>
      </c>
      <c r="AU31" s="1">
        <f t="shared" si="17"/>
        <v>43594.5207649326</v>
      </c>
    </row>
    <row r="32" s="1" customFormat="1" spans="1:47">
      <c r="A32" s="6"/>
      <c r="B32" s="6"/>
      <c r="C32" s="9">
        <v>3</v>
      </c>
      <c r="D32" s="12">
        <v>-5.83839909090323</v>
      </c>
      <c r="E32" s="13">
        <f t="shared" si="18"/>
        <v>-18.5325707421429</v>
      </c>
      <c r="F32" s="9" t="s">
        <v>107</v>
      </c>
      <c r="G32" s="6">
        <v>4</v>
      </c>
      <c r="H32" s="11">
        <f t="shared" si="0"/>
        <v>-5.83839909090323</v>
      </c>
      <c r="I32" s="11">
        <f t="shared" si="1"/>
        <v>267.311600909097</v>
      </c>
      <c r="J32" s="11">
        <f t="shared" si="2"/>
        <v>0.00799988877309425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4.77175427242892</v>
      </c>
      <c r="P32" s="11">
        <f t="shared" si="5"/>
        <v>0.0381735034319687</v>
      </c>
      <c r="Q32" s="17">
        <f t="shared" si="6"/>
        <v>0.00916164082367248</v>
      </c>
      <c r="R32" s="11">
        <f t="shared" si="7"/>
        <v>0.2867805</v>
      </c>
      <c r="S32" s="18">
        <f t="shared" si="8"/>
        <v>0.0319465264328379</v>
      </c>
      <c r="T32" s="3">
        <v>0.01</v>
      </c>
      <c r="U32" s="19">
        <f t="shared" si="9"/>
        <v>0.00031946526432838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0.0222194652643284</v>
      </c>
      <c r="AR32" s="27">
        <f t="shared" si="15"/>
        <v>119.491875</v>
      </c>
      <c r="AS32" s="1">
        <f t="shared" si="16"/>
        <v>0.24</v>
      </c>
      <c r="AT32" s="2">
        <f t="shared" si="20"/>
        <v>10.3416666666667</v>
      </c>
      <c r="AU32" s="1">
        <f t="shared" si="17"/>
        <v>44151.8147341091</v>
      </c>
    </row>
    <row r="33" s="1" customFormat="1" spans="1:47">
      <c r="A33" s="6"/>
      <c r="B33" s="6"/>
      <c r="C33" s="9">
        <v>4</v>
      </c>
      <c r="D33" s="12">
        <v>6.27570864386667</v>
      </c>
      <c r="E33" s="13">
        <f t="shared" si="18"/>
        <v>-5.83839909090323</v>
      </c>
      <c r="F33" s="9" t="s">
        <v>107</v>
      </c>
      <c r="G33" s="6">
        <v>5</v>
      </c>
      <c r="H33" s="11">
        <f t="shared" si="0"/>
        <v>6.27570864386667</v>
      </c>
      <c r="I33" s="11">
        <f t="shared" si="1"/>
        <v>279.425708643867</v>
      </c>
      <c r="J33" s="11">
        <f t="shared" si="2"/>
        <v>0.0388060569972222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4.49690173054711</v>
      </c>
      <c r="O33" s="11">
        <f t="shared" si="19"/>
        <v>1.43159778844985</v>
      </c>
      <c r="P33" s="11">
        <f t="shared" si="5"/>
        <v>0.0555546653756821</v>
      </c>
      <c r="Q33" s="17">
        <f t="shared" si="6"/>
        <v>0.0133331196901637</v>
      </c>
      <c r="R33" s="11">
        <f t="shared" si="7"/>
        <v>0.2867805</v>
      </c>
      <c r="S33" s="18">
        <f t="shared" si="8"/>
        <v>0.0464924208241624</v>
      </c>
      <c r="T33" s="3">
        <v>0.01</v>
      </c>
      <c r="U33" s="19">
        <f t="shared" si="9"/>
        <v>0.000464924208241624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0.0223649242082416</v>
      </c>
      <c r="AR33" s="27">
        <f t="shared" si="15"/>
        <v>119.491875</v>
      </c>
      <c r="AS33" s="1">
        <f t="shared" si="16"/>
        <v>0.24</v>
      </c>
      <c r="AT33" s="2">
        <f t="shared" si="20"/>
        <v>10.3416666666667</v>
      </c>
      <c r="AU33" s="1">
        <f t="shared" si="17"/>
        <v>44440.8530285359</v>
      </c>
    </row>
    <row r="34" s="1" customFormat="1" spans="1:47">
      <c r="A34" s="6"/>
      <c r="B34" s="6"/>
      <c r="C34" s="9">
        <v>5</v>
      </c>
      <c r="D34" s="12">
        <v>14.023073525871</v>
      </c>
      <c r="E34" s="13">
        <f t="shared" si="18"/>
        <v>6.27570864386667</v>
      </c>
      <c r="F34" s="9" t="s">
        <v>109</v>
      </c>
      <c r="G34" s="6">
        <v>6</v>
      </c>
      <c r="H34" s="11">
        <f t="shared" si="0"/>
        <v>14.023073525871</v>
      </c>
      <c r="I34" s="11">
        <f t="shared" si="1"/>
        <v>287.173073525871</v>
      </c>
      <c r="J34" s="11">
        <f t="shared" si="2"/>
        <v>0.0993496324907691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2.57096187307417</v>
      </c>
      <c r="P34" s="11">
        <f t="shared" si="5"/>
        <v>0.255424117237698</v>
      </c>
      <c r="Q34" s="17">
        <f t="shared" si="6"/>
        <v>0.0613017881370475</v>
      </c>
      <c r="R34" s="11">
        <f t="shared" si="7"/>
        <v>0.2867805</v>
      </c>
      <c r="S34" s="18">
        <f t="shared" si="8"/>
        <v>0.213758564954896</v>
      </c>
      <c r="T34" s="3">
        <v>0.01</v>
      </c>
      <c r="U34" s="19">
        <f t="shared" si="9"/>
        <v>0.00213758564954896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0.031587585649549</v>
      </c>
      <c r="AR34" s="27">
        <f t="shared" si="15"/>
        <v>119.491875</v>
      </c>
      <c r="AS34" s="1">
        <f t="shared" si="16"/>
        <v>0.24</v>
      </c>
      <c r="AT34" s="2">
        <f t="shared" si="20"/>
        <v>10.3416666666667</v>
      </c>
      <c r="AU34" s="1">
        <f t="shared" si="17"/>
        <v>62767.0023965738</v>
      </c>
    </row>
    <row r="35" s="1" customFormat="1" spans="1:47">
      <c r="A35" s="6"/>
      <c r="B35" s="6"/>
      <c r="C35" s="9">
        <v>6</v>
      </c>
      <c r="D35" s="12">
        <v>18.3035349393333</v>
      </c>
      <c r="E35" s="13">
        <f t="shared" si="18"/>
        <v>14.023073525871</v>
      </c>
      <c r="F35" s="9" t="s">
        <v>107</v>
      </c>
      <c r="G35" s="6">
        <v>7</v>
      </c>
      <c r="H35" s="11">
        <f t="shared" si="0"/>
        <v>18.3035349393333</v>
      </c>
      <c r="I35" s="11">
        <f t="shared" si="1"/>
        <v>291.453534939333</v>
      </c>
      <c r="J35" s="11">
        <f t="shared" si="2"/>
        <v>0.163465825550508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3.51045650583647</v>
      </c>
      <c r="P35" s="11">
        <f t="shared" si="5"/>
        <v>0.57383967078571</v>
      </c>
      <c r="Q35" s="17">
        <f t="shared" si="6"/>
        <v>0.13772152098857</v>
      </c>
      <c r="R35" s="11">
        <f t="shared" si="7"/>
        <v>0.2867805</v>
      </c>
      <c r="S35" s="18">
        <f t="shared" si="8"/>
        <v>0.480233213166761</v>
      </c>
      <c r="T35" s="3">
        <v>0.01</v>
      </c>
      <c r="U35" s="19">
        <f t="shared" si="9"/>
        <v>0.00480233213166761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0.0342523321316676</v>
      </c>
      <c r="AR35" s="27">
        <f t="shared" si="15"/>
        <v>119.491875</v>
      </c>
      <c r="AS35" s="1">
        <f t="shared" si="16"/>
        <v>0.24</v>
      </c>
      <c r="AT35" s="2">
        <f t="shared" si="20"/>
        <v>10.3416666666667</v>
      </c>
      <c r="AU35" s="1">
        <f t="shared" si="17"/>
        <v>68062.0620027451</v>
      </c>
    </row>
    <row r="36" s="1" customFormat="1" spans="1:47">
      <c r="A36" s="6"/>
      <c r="B36" s="6"/>
      <c r="C36" s="9">
        <v>7</v>
      </c>
      <c r="D36" s="12">
        <v>22.3166480054839</v>
      </c>
      <c r="E36" s="13">
        <f t="shared" si="18"/>
        <v>18.3035349393333</v>
      </c>
      <c r="F36" s="9" t="s">
        <v>107</v>
      </c>
      <c r="G36" s="6">
        <v>8</v>
      </c>
      <c r="H36" s="11">
        <f t="shared" si="0"/>
        <v>22.3166480054839</v>
      </c>
      <c r="I36" s="11">
        <f t="shared" si="1"/>
        <v>295.466648005484</v>
      </c>
      <c r="J36" s="11">
        <f t="shared" si="2"/>
        <v>0.257329355342525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4.13153558505076</v>
      </c>
      <c r="P36" s="11">
        <f t="shared" si="5"/>
        <v>1.06316538867581</v>
      </c>
      <c r="Q36" s="17">
        <f t="shared" si="6"/>
        <v>0.255159693282195</v>
      </c>
      <c r="R36" s="11">
        <f t="shared" si="7"/>
        <v>0.2867805</v>
      </c>
      <c r="S36" s="18">
        <f t="shared" si="8"/>
        <v>0.889738644301811</v>
      </c>
      <c r="T36" s="3">
        <v>0.01</v>
      </c>
      <c r="U36" s="19">
        <f t="shared" si="9"/>
        <v>0.00889738644301811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0.0383473864430181</v>
      </c>
      <c r="AR36" s="27">
        <f t="shared" si="15"/>
        <v>119.491875</v>
      </c>
      <c r="AS36" s="1">
        <f t="shared" si="16"/>
        <v>0.24</v>
      </c>
      <c r="AT36" s="2">
        <f t="shared" si="20"/>
        <v>10.3416666666667</v>
      </c>
      <c r="AU36" s="1">
        <f t="shared" si="17"/>
        <v>76199.2550958268</v>
      </c>
    </row>
    <row r="37" s="1" customFormat="1" spans="1:47">
      <c r="A37" s="6"/>
      <c r="B37" s="6"/>
      <c r="C37" s="9">
        <v>8</v>
      </c>
      <c r="D37" s="12">
        <v>19.127484743871</v>
      </c>
      <c r="E37" s="13">
        <f t="shared" si="18"/>
        <v>22.3166480054839</v>
      </c>
      <c r="F37" s="9" t="s">
        <v>107</v>
      </c>
      <c r="G37" s="6">
        <v>9</v>
      </c>
      <c r="H37" s="11">
        <f t="shared" si="0"/>
        <v>19.127484743871</v>
      </c>
      <c r="I37" s="11">
        <f t="shared" si="1"/>
        <v>292.277484743871</v>
      </c>
      <c r="J37" s="11">
        <f t="shared" si="2"/>
        <v>0.179609035555245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4.26328894637494</v>
      </c>
      <c r="P37" s="11">
        <f t="shared" si="5"/>
        <v>0.765725215951741</v>
      </c>
      <c r="Q37" s="17">
        <f t="shared" si="6"/>
        <v>0.183774051828418</v>
      </c>
      <c r="R37" s="11">
        <f t="shared" si="7"/>
        <v>0.2867805</v>
      </c>
      <c r="S37" s="18">
        <f t="shared" si="8"/>
        <v>0.640817809538716</v>
      </c>
      <c r="T37" s="3">
        <v>0.01</v>
      </c>
      <c r="U37" s="19">
        <f t="shared" si="9"/>
        <v>0.00640817809538716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0.0283081780953872</v>
      </c>
      <c r="AR37" s="27">
        <f t="shared" si="15"/>
        <v>119.491875</v>
      </c>
      <c r="AS37" s="1">
        <f t="shared" si="16"/>
        <v>0.24</v>
      </c>
      <c r="AT37" s="2">
        <f t="shared" si="20"/>
        <v>10.3416666666667</v>
      </c>
      <c r="AU37" s="1">
        <f t="shared" si="17"/>
        <v>56250.5631822854</v>
      </c>
    </row>
    <row r="38" s="1" customFormat="1" spans="1:47">
      <c r="A38" s="6"/>
      <c r="B38" s="6"/>
      <c r="C38" s="9">
        <v>9</v>
      </c>
      <c r="D38" s="12">
        <v>12.9085008652333</v>
      </c>
      <c r="E38" s="13">
        <f t="shared" si="18"/>
        <v>19.127484743871</v>
      </c>
      <c r="F38" s="9" t="s">
        <v>107</v>
      </c>
      <c r="G38" s="6">
        <v>10</v>
      </c>
      <c r="H38" s="11">
        <f t="shared" si="0"/>
        <v>12.9085008652333</v>
      </c>
      <c r="I38" s="11">
        <f t="shared" si="1"/>
        <v>286.058500865233</v>
      </c>
      <c r="J38" s="11">
        <f t="shared" si="2"/>
        <v>0.08705484716818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4.6924824804232</v>
      </c>
      <c r="P38" s="11">
        <f t="shared" si="5"/>
        <v>0.408503345172604</v>
      </c>
      <c r="Q38" s="17">
        <f t="shared" si="6"/>
        <v>0.098040802841425</v>
      </c>
      <c r="R38" s="11">
        <f t="shared" si="7"/>
        <v>0.2867805</v>
      </c>
      <c r="S38" s="18">
        <f t="shared" si="8"/>
        <v>0.341867047590143</v>
      </c>
      <c r="T38" s="3">
        <v>0.01</v>
      </c>
      <c r="U38" s="19">
        <f t="shared" si="9"/>
        <v>0.00341867047590143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0.0253186704759014</v>
      </c>
      <c r="AR38" s="27">
        <f t="shared" si="15"/>
        <v>119.491875</v>
      </c>
      <c r="AS38" s="1">
        <f t="shared" si="16"/>
        <v>0.24</v>
      </c>
      <c r="AT38" s="2">
        <f t="shared" si="20"/>
        <v>10.3416666666667</v>
      </c>
      <c r="AU38" s="1">
        <f t="shared" si="17"/>
        <v>50310.1778043508</v>
      </c>
    </row>
    <row r="39" s="1" customFormat="1" spans="1:47">
      <c r="A39" s="6"/>
      <c r="B39" s="6"/>
      <c r="C39" s="9">
        <v>10</v>
      </c>
      <c r="D39" s="12">
        <v>5.63895722503226</v>
      </c>
      <c r="E39" s="13">
        <f t="shared" si="18"/>
        <v>12.9085008652333</v>
      </c>
      <c r="F39" s="9" t="s">
        <v>107</v>
      </c>
      <c r="G39" s="6">
        <v>11</v>
      </c>
      <c r="H39" s="11">
        <f t="shared" si="0"/>
        <v>5.63895722503226</v>
      </c>
      <c r="I39" s="11">
        <f t="shared" si="1"/>
        <v>278.788957225032</v>
      </c>
      <c r="J39" s="11">
        <f t="shared" si="2"/>
        <v>0.03583729264446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4.06978017848807</v>
      </c>
      <c r="O39" s="11">
        <f t="shared" si="19"/>
        <v>1.40911770676253</v>
      </c>
      <c r="P39" s="11">
        <f t="shared" si="5"/>
        <v>0.0504989636277391</v>
      </c>
      <c r="Q39" s="17">
        <f t="shared" si="6"/>
        <v>0.0121197512706574</v>
      </c>
      <c r="R39" s="11">
        <f t="shared" si="7"/>
        <v>0.2867805</v>
      </c>
      <c r="S39" s="18">
        <f t="shared" si="8"/>
        <v>0.0422614203917539</v>
      </c>
      <c r="T39" s="3">
        <v>0.01</v>
      </c>
      <c r="U39" s="19">
        <f t="shared" si="9"/>
        <v>0.000422614203917539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0.0223226142039175</v>
      </c>
      <c r="AR39" s="27">
        <f t="shared" si="15"/>
        <v>119.491875</v>
      </c>
      <c r="AS39" s="1">
        <f t="shared" si="16"/>
        <v>0.24</v>
      </c>
      <c r="AT39" s="2">
        <f t="shared" si="20"/>
        <v>10.3416666666667</v>
      </c>
      <c r="AU39" s="1">
        <f t="shared" si="17"/>
        <v>44356.7797418886</v>
      </c>
    </row>
    <row r="40" s="1" customFormat="1" spans="1:48">
      <c r="A40" s="6"/>
      <c r="B40" s="6"/>
      <c r="C40" s="9">
        <v>11</v>
      </c>
      <c r="D40" s="12">
        <v>-7.0126838587</v>
      </c>
      <c r="E40" s="13">
        <f t="shared" si="18"/>
        <v>5.63895722503226</v>
      </c>
      <c r="F40" s="9" t="s">
        <v>109</v>
      </c>
      <c r="G40" s="6">
        <v>12</v>
      </c>
      <c r="H40" s="11">
        <f t="shared" si="0"/>
        <v>-7.0126838587</v>
      </c>
      <c r="I40" s="11">
        <f t="shared" si="1"/>
        <v>266.1373161413</v>
      </c>
      <c r="J40" s="11">
        <f t="shared" si="2"/>
        <v>0.00681215988619432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2.55353749313479</v>
      </c>
      <c r="P40" s="11">
        <f t="shared" si="5"/>
        <v>0.017395105678626</v>
      </c>
      <c r="Q40" s="17">
        <f t="shared" si="6"/>
        <v>0.00417482536287025</v>
      </c>
      <c r="R40" s="11">
        <f t="shared" si="7"/>
        <v>0.2867805</v>
      </c>
      <c r="S40" s="18">
        <f t="shared" si="8"/>
        <v>0.0145575635821482</v>
      </c>
      <c r="T40" s="3">
        <v>0.01</v>
      </c>
      <c r="U40" s="19">
        <f t="shared" si="9"/>
        <v>0.000145575635821482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0.0220455756358215</v>
      </c>
      <c r="AR40" s="27">
        <f t="shared" si="15"/>
        <v>119.491875</v>
      </c>
      <c r="AS40" s="1">
        <f t="shared" si="16"/>
        <v>0.24</v>
      </c>
      <c r="AT40" s="2">
        <f t="shared" si="20"/>
        <v>10.3416666666667</v>
      </c>
      <c r="AU40" s="1">
        <f t="shared" si="17"/>
        <v>43806.2824465096</v>
      </c>
      <c r="AV40" s="1">
        <f>SUM(AU29:AU40)</f>
        <v>621027.544208308</v>
      </c>
    </row>
    <row r="41" s="1" customFormat="1" spans="1:46">
      <c r="A41" s="6"/>
      <c r="B41" s="6"/>
      <c r="C41" s="9">
        <v>12</v>
      </c>
      <c r="D41" s="12">
        <v>-16.5118685907419</v>
      </c>
      <c r="E41" s="13">
        <f t="shared" si="18"/>
        <v>-7.0126838587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-19.91</v>
      </c>
      <c r="E44" s="9"/>
      <c r="F44" s="9"/>
      <c r="G44" s="6">
        <v>1</v>
      </c>
      <c r="H44" s="11">
        <f t="shared" ref="H44:H55" si="21">E45</f>
        <v>-19.91</v>
      </c>
      <c r="I44" s="11">
        <f t="shared" ref="I44:I55" si="22">H44+273.15</f>
        <v>253.24</v>
      </c>
      <c r="J44" s="11">
        <f t="shared" ref="J44:J55" si="23">EXP(($C$18*(I44-$C$16))/($C$19*I44*$C$16))</f>
        <v>0.00105699915859607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6">O44*J44</f>
        <v>0.000677730243839155</v>
      </c>
      <c r="Q44" s="17">
        <f t="shared" ref="Q44:Q55" si="27">P44*$B$46</f>
        <v>0.000121991443891048</v>
      </c>
      <c r="R44" s="11">
        <f t="shared" ref="R44:R55" si="28">L44*$B$46</f>
        <v>0.115413</v>
      </c>
      <c r="S44" s="18">
        <f t="shared" ref="S44:S55" si="29">Q44/R44</f>
        <v>0.00105699915859607</v>
      </c>
      <c r="T44" s="3">
        <v>0.01</v>
      </c>
      <c r="U44" s="19">
        <f t="shared" ref="U44:U55" si="30">S44*T44</f>
        <v>1.05699915859607e-5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0.019110569991586</v>
      </c>
      <c r="AR44" s="27">
        <f t="shared" ref="AR44:AR55" si="36">$B$44/12</f>
        <v>64.1183333333333</v>
      </c>
      <c r="AS44" s="1">
        <f t="shared" ref="AS44:AS55" si="37">$B$46</f>
        <v>0.18</v>
      </c>
      <c r="AT44" s="2">
        <f>$E$3/12</f>
        <v>53.7166666666667</v>
      </c>
      <c r="AU44" s="1">
        <f t="shared" ref="AU44:AU55" si="38">AT44*10000*AS44*0.67*AR44*AQ44</f>
        <v>79380.2072390254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-21.4458052932258</v>
      </c>
      <c r="E45" s="13">
        <f t="shared" ref="E45:E56" si="39">D44</f>
        <v>-19.91</v>
      </c>
      <c r="F45" s="9" t="s">
        <v>107</v>
      </c>
      <c r="G45" s="6">
        <v>2</v>
      </c>
      <c r="H45" s="11">
        <f t="shared" si="21"/>
        <v>-21.4458052932258</v>
      </c>
      <c r="I45" s="11">
        <f t="shared" si="22"/>
        <v>251.704194706774</v>
      </c>
      <c r="J45" s="11">
        <f t="shared" si="23"/>
        <v>0.000835966519542597</v>
      </c>
      <c r="K45" s="11">
        <f t="shared" si="24"/>
        <v>64.1183333333333</v>
      </c>
      <c r="L45" s="11">
        <f t="shared" si="25"/>
        <v>0.641183333333333</v>
      </c>
      <c r="M45" s="6" t="s">
        <v>107</v>
      </c>
      <c r="N45" s="6"/>
      <c r="O45" s="11">
        <f t="shared" ref="O45:O55" si="40">L45+O44-P44-N45</f>
        <v>1.28168893642283</v>
      </c>
      <c r="P45" s="11">
        <f t="shared" si="26"/>
        <v>0.00107144903931764</v>
      </c>
      <c r="Q45" s="17">
        <f t="shared" si="27"/>
        <v>0.000192860827077176</v>
      </c>
      <c r="R45" s="11">
        <f t="shared" si="28"/>
        <v>0.115413</v>
      </c>
      <c r="S45" s="18">
        <f t="shared" si="29"/>
        <v>0.00167104942317742</v>
      </c>
      <c r="T45" s="3">
        <v>0.01</v>
      </c>
      <c r="U45" s="19">
        <f t="shared" si="30"/>
        <v>1.67104942317742e-5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0.0191167104942318</v>
      </c>
      <c r="AR45" s="27">
        <f t="shared" si="36"/>
        <v>64.1183333333333</v>
      </c>
      <c r="AS45" s="1">
        <f t="shared" si="37"/>
        <v>0.18</v>
      </c>
      <c r="AT45" s="2">
        <f t="shared" ref="AT45:AT55" si="41">$E$3/12</f>
        <v>53.7166666666667</v>
      </c>
      <c r="AU45" s="1">
        <f t="shared" si="38"/>
        <v>79405.7132481497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-18.5325707421429</v>
      </c>
      <c r="E46" s="13">
        <f t="shared" si="39"/>
        <v>-21.4458052932258</v>
      </c>
      <c r="F46" s="9" t="s">
        <v>107</v>
      </c>
      <c r="G46" s="6">
        <v>3</v>
      </c>
      <c r="H46" s="11">
        <f t="shared" si="21"/>
        <v>-18.5325707421429</v>
      </c>
      <c r="I46" s="11">
        <f t="shared" si="22"/>
        <v>254.617429257857</v>
      </c>
      <c r="J46" s="11">
        <f t="shared" si="23"/>
        <v>0.00130139209411202</v>
      </c>
      <c r="K46" s="11">
        <f t="shared" si="24"/>
        <v>64.1183333333333</v>
      </c>
      <c r="L46" s="11">
        <f t="shared" si="25"/>
        <v>0.641183333333333</v>
      </c>
      <c r="M46" s="6" t="s">
        <v>107</v>
      </c>
      <c r="N46" s="6"/>
      <c r="O46" s="11">
        <f t="shared" si="40"/>
        <v>1.92180082071684</v>
      </c>
      <c r="P46" s="11">
        <f t="shared" si="26"/>
        <v>0.00250101639453889</v>
      </c>
      <c r="Q46" s="17">
        <f t="shared" si="27"/>
        <v>0.000450182951017001</v>
      </c>
      <c r="R46" s="11">
        <f t="shared" si="28"/>
        <v>0.115413</v>
      </c>
      <c r="S46" s="18">
        <f t="shared" si="29"/>
        <v>0.00390062602147939</v>
      </c>
      <c r="T46" s="3">
        <v>0.01</v>
      </c>
      <c r="U46" s="19">
        <f t="shared" si="30"/>
        <v>3.90062602147939e-5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0.0191390062602148</v>
      </c>
      <c r="AR46" s="27">
        <f t="shared" si="36"/>
        <v>64.1183333333333</v>
      </c>
      <c r="AS46" s="1">
        <f t="shared" si="37"/>
        <v>0.18</v>
      </c>
      <c r="AT46" s="2">
        <f t="shared" si="41"/>
        <v>53.7166666666667</v>
      </c>
      <c r="AU46" s="1">
        <f t="shared" si="38"/>
        <v>79498.3239094259</v>
      </c>
    </row>
    <row r="47" s="1" customFormat="1" spans="1:47">
      <c r="A47" s="6"/>
      <c r="B47" s="6"/>
      <c r="C47" s="9">
        <v>3</v>
      </c>
      <c r="D47" s="12">
        <v>-5.83839909090323</v>
      </c>
      <c r="E47" s="13">
        <f t="shared" si="39"/>
        <v>-18.5325707421429</v>
      </c>
      <c r="F47" s="9" t="s">
        <v>107</v>
      </c>
      <c r="G47" s="6">
        <v>4</v>
      </c>
      <c r="H47" s="11">
        <f t="shared" si="21"/>
        <v>-5.83839909090323</v>
      </c>
      <c r="I47" s="11">
        <f t="shared" si="22"/>
        <v>267.311600909097</v>
      </c>
      <c r="J47" s="11">
        <f t="shared" si="23"/>
        <v>0.00799988877309425</v>
      </c>
      <c r="K47" s="11">
        <f t="shared" si="24"/>
        <v>64.1183333333333</v>
      </c>
      <c r="L47" s="11">
        <f t="shared" si="25"/>
        <v>0.641183333333333</v>
      </c>
      <c r="M47" s="6" t="s">
        <v>107</v>
      </c>
      <c r="N47" s="6"/>
      <c r="O47" s="11">
        <f t="shared" si="40"/>
        <v>2.56048313765564</v>
      </c>
      <c r="P47" s="11">
        <f t="shared" si="26"/>
        <v>0.0204835803066285</v>
      </c>
      <c r="Q47" s="17">
        <f t="shared" si="27"/>
        <v>0.00368704445519313</v>
      </c>
      <c r="R47" s="11">
        <f t="shared" si="28"/>
        <v>0.115413</v>
      </c>
      <c r="S47" s="18">
        <f t="shared" si="29"/>
        <v>0.0319465264328379</v>
      </c>
      <c r="T47" s="3">
        <v>0.01</v>
      </c>
      <c r="U47" s="19">
        <f t="shared" si="30"/>
        <v>0.000319465264328379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0.0194194652643284</v>
      </c>
      <c r="AR47" s="27">
        <f t="shared" si="36"/>
        <v>64.1183333333333</v>
      </c>
      <c r="AS47" s="1">
        <f t="shared" si="37"/>
        <v>0.18</v>
      </c>
      <c r="AT47" s="2">
        <f t="shared" si="41"/>
        <v>53.7166666666667</v>
      </c>
      <c r="AU47" s="1">
        <f t="shared" si="38"/>
        <v>80663.275759548</v>
      </c>
    </row>
    <row r="48" s="1" customFormat="1" spans="1:47">
      <c r="A48" s="6"/>
      <c r="B48" s="6"/>
      <c r="C48" s="9">
        <v>4</v>
      </c>
      <c r="D48" s="12">
        <v>6.27570864386667</v>
      </c>
      <c r="E48" s="13">
        <f t="shared" si="39"/>
        <v>-5.83839909090323</v>
      </c>
      <c r="F48" s="9" t="s">
        <v>107</v>
      </c>
      <c r="G48" s="6">
        <v>5</v>
      </c>
      <c r="H48" s="11">
        <f t="shared" si="21"/>
        <v>6.27570864386667</v>
      </c>
      <c r="I48" s="11">
        <f t="shared" si="22"/>
        <v>279.425708643867</v>
      </c>
      <c r="J48" s="11">
        <f t="shared" si="23"/>
        <v>0.0388060569972222</v>
      </c>
      <c r="K48" s="11">
        <f t="shared" si="24"/>
        <v>64.1183333333333</v>
      </c>
      <c r="L48" s="11">
        <f t="shared" si="25"/>
        <v>0.641183333333333</v>
      </c>
      <c r="M48" s="6" t="s">
        <v>109</v>
      </c>
      <c r="N48" s="11">
        <f>(O47-P47)*$C$24/100</f>
        <v>2.41299957948156</v>
      </c>
      <c r="O48" s="11">
        <f t="shared" si="40"/>
        <v>0.768183311200784</v>
      </c>
      <c r="P48" s="11">
        <f t="shared" si="26"/>
        <v>0.0298101653587725</v>
      </c>
      <c r="Q48" s="17">
        <f t="shared" si="27"/>
        <v>0.00536582976457905</v>
      </c>
      <c r="R48" s="11">
        <f t="shared" si="28"/>
        <v>0.115413</v>
      </c>
      <c r="S48" s="18">
        <f t="shared" si="29"/>
        <v>0.0464924208241624</v>
      </c>
      <c r="T48" s="3">
        <v>0.01</v>
      </c>
      <c r="U48" s="19">
        <f t="shared" si="30"/>
        <v>0.000464924208241624</v>
      </c>
      <c r="V48" s="18"/>
      <c r="W48" s="3"/>
      <c r="X48" s="19"/>
      <c r="Y48" s="20">
        <v>0.02</v>
      </c>
      <c r="Z48" s="3">
        <v>0.29</v>
      </c>
      <c r="AA48" s="21">
        <f t="shared" si="31"/>
        <v>0.0058</v>
      </c>
      <c r="AB48" s="3">
        <v>0.01</v>
      </c>
      <c r="AC48" s="3">
        <v>0.28</v>
      </c>
      <c r="AD48" s="21">
        <f t="shared" si="32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0.0195649242082416</v>
      </c>
      <c r="AR48" s="27">
        <f t="shared" si="36"/>
        <v>64.1183333333333</v>
      </c>
      <c r="AS48" s="1">
        <f t="shared" si="37"/>
        <v>0.18</v>
      </c>
      <c r="AT48" s="2">
        <f t="shared" si="41"/>
        <v>53.7166666666667</v>
      </c>
      <c r="AU48" s="1">
        <f t="shared" si="38"/>
        <v>81267.4733903716</v>
      </c>
    </row>
    <row r="49" s="1" customFormat="1" spans="1:47">
      <c r="A49" s="6"/>
      <c r="B49" s="6"/>
      <c r="C49" s="9">
        <v>5</v>
      </c>
      <c r="D49" s="12">
        <v>14.023073525871</v>
      </c>
      <c r="E49" s="13">
        <f t="shared" si="39"/>
        <v>6.27570864386667</v>
      </c>
      <c r="F49" s="9" t="s">
        <v>109</v>
      </c>
      <c r="G49" s="6">
        <v>6</v>
      </c>
      <c r="H49" s="11">
        <f t="shared" si="21"/>
        <v>14.023073525871</v>
      </c>
      <c r="I49" s="11">
        <f t="shared" si="22"/>
        <v>287.173073525871</v>
      </c>
      <c r="J49" s="11">
        <f t="shared" si="23"/>
        <v>0.0993496324907691</v>
      </c>
      <c r="K49" s="11">
        <f t="shared" si="24"/>
        <v>64.1183333333333</v>
      </c>
      <c r="L49" s="11">
        <f t="shared" si="25"/>
        <v>0.641183333333333</v>
      </c>
      <c r="M49" s="6" t="s">
        <v>107</v>
      </c>
      <c r="N49" s="6"/>
      <c r="O49" s="11">
        <f t="shared" si="40"/>
        <v>1.37955647917534</v>
      </c>
      <c r="P49" s="11">
        <f t="shared" si="26"/>
        <v>0.13705842920633</v>
      </c>
      <c r="Q49" s="17">
        <f t="shared" si="27"/>
        <v>0.0246705172571394</v>
      </c>
      <c r="R49" s="11">
        <f t="shared" si="28"/>
        <v>0.115413</v>
      </c>
      <c r="S49" s="18">
        <f t="shared" si="29"/>
        <v>0.213758564954896</v>
      </c>
      <c r="T49" s="3">
        <v>0.01</v>
      </c>
      <c r="U49" s="19">
        <f t="shared" si="30"/>
        <v>0.00213758564954896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0.030187585649549</v>
      </c>
      <c r="AR49" s="27">
        <f t="shared" si="36"/>
        <v>64.1183333333333</v>
      </c>
      <c r="AS49" s="1">
        <f t="shared" si="37"/>
        <v>0.18</v>
      </c>
      <c r="AT49" s="2">
        <f t="shared" si="41"/>
        <v>53.7166666666667</v>
      </c>
      <c r="AU49" s="1">
        <f t="shared" si="38"/>
        <v>125391.173887648</v>
      </c>
    </row>
    <row r="50" s="1" customFormat="1" spans="1:47">
      <c r="A50" s="6"/>
      <c r="B50" s="6"/>
      <c r="C50" s="9">
        <v>6</v>
      </c>
      <c r="D50" s="12">
        <v>18.3035349393333</v>
      </c>
      <c r="E50" s="13">
        <f t="shared" si="39"/>
        <v>14.023073525871</v>
      </c>
      <c r="F50" s="9" t="s">
        <v>107</v>
      </c>
      <c r="G50" s="6">
        <v>7</v>
      </c>
      <c r="H50" s="11">
        <f t="shared" si="21"/>
        <v>18.3035349393333</v>
      </c>
      <c r="I50" s="11">
        <f t="shared" si="22"/>
        <v>291.453534939333</v>
      </c>
      <c r="J50" s="11">
        <f t="shared" si="23"/>
        <v>0.163465825550508</v>
      </c>
      <c r="K50" s="11">
        <f t="shared" si="24"/>
        <v>64.1183333333333</v>
      </c>
      <c r="L50" s="11">
        <f t="shared" si="25"/>
        <v>0.641183333333333</v>
      </c>
      <c r="M50" s="6" t="s">
        <v>107</v>
      </c>
      <c r="N50" s="6"/>
      <c r="O50" s="11">
        <f t="shared" si="40"/>
        <v>1.88368138330235</v>
      </c>
      <c r="P50" s="11">
        <f t="shared" si="26"/>
        <v>0.307917532395641</v>
      </c>
      <c r="Q50" s="17">
        <f t="shared" si="27"/>
        <v>0.0554251558312154</v>
      </c>
      <c r="R50" s="11">
        <f t="shared" si="28"/>
        <v>0.115413</v>
      </c>
      <c r="S50" s="18">
        <f t="shared" si="29"/>
        <v>0.480233213166761</v>
      </c>
      <c r="T50" s="3">
        <v>0.01</v>
      </c>
      <c r="U50" s="19">
        <f t="shared" si="30"/>
        <v>0.00480233213166761</v>
      </c>
      <c r="V50" s="18"/>
      <c r="W50" s="3"/>
      <c r="X50" s="19"/>
      <c r="Y50" s="20">
        <v>0.04</v>
      </c>
      <c r="Z50" s="3">
        <v>0.29</v>
      </c>
      <c r="AA50" s="21">
        <f t="shared" si="31"/>
        <v>0.0116</v>
      </c>
      <c r="AB50" s="3">
        <v>0.015</v>
      </c>
      <c r="AC50" s="3">
        <v>0.28</v>
      </c>
      <c r="AD50" s="21">
        <f t="shared" si="32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0.0328523321316676</v>
      </c>
      <c r="AR50" s="27">
        <f t="shared" si="36"/>
        <v>64.1183333333333</v>
      </c>
      <c r="AS50" s="1">
        <f t="shared" si="37"/>
        <v>0.18</v>
      </c>
      <c r="AT50" s="2">
        <f t="shared" si="41"/>
        <v>53.7166666666667</v>
      </c>
      <c r="AU50" s="1">
        <f t="shared" si="38"/>
        <v>136459.819568189</v>
      </c>
    </row>
    <row r="51" s="1" customFormat="1" spans="1:47">
      <c r="A51" s="6"/>
      <c r="B51" s="6"/>
      <c r="C51" s="9">
        <v>7</v>
      </c>
      <c r="D51" s="12">
        <v>22.3166480054839</v>
      </c>
      <c r="E51" s="13">
        <f t="shared" si="39"/>
        <v>18.3035349393333</v>
      </c>
      <c r="F51" s="9" t="s">
        <v>107</v>
      </c>
      <c r="G51" s="6">
        <v>8</v>
      </c>
      <c r="H51" s="11">
        <f t="shared" si="21"/>
        <v>22.3166480054839</v>
      </c>
      <c r="I51" s="11">
        <f t="shared" si="22"/>
        <v>295.466648005484</v>
      </c>
      <c r="J51" s="11">
        <f t="shared" si="23"/>
        <v>0.257329355342525</v>
      </c>
      <c r="K51" s="11">
        <f t="shared" si="24"/>
        <v>64.1183333333333</v>
      </c>
      <c r="L51" s="11">
        <f t="shared" si="25"/>
        <v>0.641183333333333</v>
      </c>
      <c r="M51" s="6" t="s">
        <v>107</v>
      </c>
      <c r="N51" s="6"/>
      <c r="O51" s="11">
        <f t="shared" si="40"/>
        <v>2.21694718424004</v>
      </c>
      <c r="P51" s="11">
        <f t="shared" si="26"/>
        <v>0.570485589748916</v>
      </c>
      <c r="Q51" s="17">
        <f t="shared" si="27"/>
        <v>0.102687406154805</v>
      </c>
      <c r="R51" s="11">
        <f t="shared" si="28"/>
        <v>0.115413</v>
      </c>
      <c r="S51" s="18">
        <f t="shared" si="29"/>
        <v>0.88973864430181</v>
      </c>
      <c r="T51" s="3">
        <v>0.01</v>
      </c>
      <c r="U51" s="19">
        <f t="shared" si="30"/>
        <v>0.0088973864430181</v>
      </c>
      <c r="V51" s="18"/>
      <c r="W51" s="3"/>
      <c r="X51" s="19"/>
      <c r="Y51" s="20">
        <v>0.04</v>
      </c>
      <c r="Z51" s="3">
        <v>0.29</v>
      </c>
      <c r="AA51" s="21">
        <f t="shared" si="31"/>
        <v>0.0116</v>
      </c>
      <c r="AB51" s="3">
        <v>0.015</v>
      </c>
      <c r="AC51" s="3">
        <v>0.28</v>
      </c>
      <c r="AD51" s="21">
        <f t="shared" si="32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0.0369473864430181</v>
      </c>
      <c r="AR51" s="27">
        <f t="shared" si="36"/>
        <v>64.1183333333333</v>
      </c>
      <c r="AS51" s="1">
        <f t="shared" si="37"/>
        <v>0.18</v>
      </c>
      <c r="AT51" s="2">
        <f t="shared" si="41"/>
        <v>53.7166666666667</v>
      </c>
      <c r="AU51" s="1">
        <f t="shared" si="38"/>
        <v>153469.582230066</v>
      </c>
    </row>
    <row r="52" s="1" customFormat="1" spans="1:47">
      <c r="A52" s="6"/>
      <c r="B52" s="6"/>
      <c r="C52" s="9">
        <v>8</v>
      </c>
      <c r="D52" s="12">
        <v>19.127484743871</v>
      </c>
      <c r="E52" s="13">
        <f t="shared" si="39"/>
        <v>22.3166480054839</v>
      </c>
      <c r="F52" s="9" t="s">
        <v>107</v>
      </c>
      <c r="G52" s="6">
        <v>9</v>
      </c>
      <c r="H52" s="11">
        <f t="shared" si="21"/>
        <v>19.127484743871</v>
      </c>
      <c r="I52" s="11">
        <f t="shared" si="22"/>
        <v>292.277484743871</v>
      </c>
      <c r="J52" s="11">
        <f t="shared" si="23"/>
        <v>0.179609035555245</v>
      </c>
      <c r="K52" s="11">
        <f t="shared" si="24"/>
        <v>64.1183333333333</v>
      </c>
      <c r="L52" s="11">
        <f t="shared" si="25"/>
        <v>0.641183333333333</v>
      </c>
      <c r="M52" s="6" t="s">
        <v>107</v>
      </c>
      <c r="N52" s="6"/>
      <c r="O52" s="11">
        <f t="shared" si="40"/>
        <v>2.28764492782446</v>
      </c>
      <c r="P52" s="11">
        <f t="shared" si="26"/>
        <v>0.410881699179399</v>
      </c>
      <c r="Q52" s="17">
        <f t="shared" si="27"/>
        <v>0.0739587058522918</v>
      </c>
      <c r="R52" s="11">
        <f t="shared" si="28"/>
        <v>0.115413</v>
      </c>
      <c r="S52" s="18">
        <f t="shared" si="29"/>
        <v>0.640817809538716</v>
      </c>
      <c r="T52" s="3">
        <v>0.01</v>
      </c>
      <c r="U52" s="19">
        <f t="shared" si="30"/>
        <v>0.00640817809538716</v>
      </c>
      <c r="V52" s="18"/>
      <c r="W52" s="3"/>
      <c r="X52" s="19"/>
      <c r="Y52" s="20">
        <v>0.02</v>
      </c>
      <c r="Z52" s="3">
        <v>0.29</v>
      </c>
      <c r="AA52" s="21">
        <f t="shared" si="31"/>
        <v>0.0058</v>
      </c>
      <c r="AB52" s="3">
        <v>0.01</v>
      </c>
      <c r="AC52" s="3">
        <v>0.28</v>
      </c>
      <c r="AD52" s="21">
        <f t="shared" si="32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0.0255081780953872</v>
      </c>
      <c r="AR52" s="27">
        <f t="shared" si="36"/>
        <v>64.1183333333333</v>
      </c>
      <c r="AS52" s="1">
        <f t="shared" si="37"/>
        <v>0.18</v>
      </c>
      <c r="AT52" s="2">
        <f t="shared" si="41"/>
        <v>53.7166666666667</v>
      </c>
      <c r="AU52" s="1">
        <f t="shared" si="38"/>
        <v>105954.1638158</v>
      </c>
    </row>
    <row r="53" s="1" customFormat="1" spans="1:47">
      <c r="A53" s="6"/>
      <c r="B53" s="6"/>
      <c r="C53" s="9">
        <v>9</v>
      </c>
      <c r="D53" s="12">
        <v>12.9085008652333</v>
      </c>
      <c r="E53" s="13">
        <f t="shared" si="39"/>
        <v>19.127484743871</v>
      </c>
      <c r="F53" s="9" t="s">
        <v>107</v>
      </c>
      <c r="G53" s="6">
        <v>10</v>
      </c>
      <c r="H53" s="11">
        <f t="shared" si="21"/>
        <v>12.9085008652333</v>
      </c>
      <c r="I53" s="11">
        <f t="shared" si="22"/>
        <v>286.058500865233</v>
      </c>
      <c r="J53" s="11">
        <f t="shared" si="23"/>
        <v>0.08705484716818</v>
      </c>
      <c r="K53" s="11">
        <f t="shared" si="24"/>
        <v>64.1183333333333</v>
      </c>
      <c r="L53" s="11">
        <f t="shared" si="25"/>
        <v>0.641183333333333</v>
      </c>
      <c r="M53" s="6" t="s">
        <v>107</v>
      </c>
      <c r="N53" s="6"/>
      <c r="O53" s="11">
        <f t="shared" si="40"/>
        <v>2.51794656197839</v>
      </c>
      <c r="P53" s="11">
        <f t="shared" si="26"/>
        <v>0.219199453130673</v>
      </c>
      <c r="Q53" s="17">
        <f t="shared" si="27"/>
        <v>0.0394559015635211</v>
      </c>
      <c r="R53" s="11">
        <f t="shared" si="28"/>
        <v>0.115413</v>
      </c>
      <c r="S53" s="18">
        <f t="shared" si="29"/>
        <v>0.341867047590143</v>
      </c>
      <c r="T53" s="3">
        <v>0.01</v>
      </c>
      <c r="U53" s="19">
        <f t="shared" si="30"/>
        <v>0.00341867047590143</v>
      </c>
      <c r="V53" s="18"/>
      <c r="W53" s="3"/>
      <c r="X53" s="19"/>
      <c r="Y53" s="20">
        <v>0.02</v>
      </c>
      <c r="Z53" s="3">
        <v>0.29</v>
      </c>
      <c r="AA53" s="21">
        <f t="shared" si="31"/>
        <v>0.0058</v>
      </c>
      <c r="AB53" s="3">
        <v>0.01</v>
      </c>
      <c r="AC53" s="3">
        <v>0.28</v>
      </c>
      <c r="AD53" s="21">
        <f t="shared" si="32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0.0225186704759014</v>
      </c>
      <c r="AR53" s="27">
        <f t="shared" si="36"/>
        <v>64.1183333333333</v>
      </c>
      <c r="AS53" s="1">
        <f t="shared" si="37"/>
        <v>0.18</v>
      </c>
      <c r="AT53" s="2">
        <f t="shared" si="41"/>
        <v>53.7166666666667</v>
      </c>
      <c r="AU53" s="1">
        <f t="shared" si="38"/>
        <v>93536.5470475971</v>
      </c>
    </row>
    <row r="54" s="1" customFormat="1" spans="1:47">
      <c r="A54" s="6"/>
      <c r="B54" s="6"/>
      <c r="C54" s="9">
        <v>10</v>
      </c>
      <c r="D54" s="12">
        <v>5.63895722503226</v>
      </c>
      <c r="E54" s="13">
        <f t="shared" si="39"/>
        <v>12.9085008652333</v>
      </c>
      <c r="F54" s="9" t="s">
        <v>107</v>
      </c>
      <c r="G54" s="6">
        <v>11</v>
      </c>
      <c r="H54" s="11">
        <f t="shared" si="21"/>
        <v>5.63895722503226</v>
      </c>
      <c r="I54" s="11">
        <f t="shared" si="22"/>
        <v>278.788957225032</v>
      </c>
      <c r="J54" s="11">
        <f t="shared" si="23"/>
        <v>0.03583729264446</v>
      </c>
      <c r="K54" s="11">
        <f t="shared" si="24"/>
        <v>64.1183333333333</v>
      </c>
      <c r="L54" s="11">
        <f t="shared" si="25"/>
        <v>0.641183333333333</v>
      </c>
      <c r="M54" s="6" t="s">
        <v>109</v>
      </c>
      <c r="N54" s="11">
        <f>(O53-P53)*$C$24/100</f>
        <v>2.18380975340533</v>
      </c>
      <c r="O54" s="11">
        <f t="shared" si="40"/>
        <v>0.756120688775718</v>
      </c>
      <c r="P54" s="11">
        <f t="shared" si="26"/>
        <v>0.0270973183981861</v>
      </c>
      <c r="Q54" s="17">
        <f t="shared" si="27"/>
        <v>0.00487751731167349</v>
      </c>
      <c r="R54" s="11">
        <f t="shared" si="28"/>
        <v>0.115413</v>
      </c>
      <c r="S54" s="18">
        <f t="shared" si="29"/>
        <v>0.0422614203917539</v>
      </c>
      <c r="T54" s="3">
        <v>0.01</v>
      </c>
      <c r="U54" s="19">
        <f t="shared" si="30"/>
        <v>0.000422614203917539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0.0195226142039175</v>
      </c>
      <c r="AR54" s="27">
        <f t="shared" si="36"/>
        <v>64.1183333333333</v>
      </c>
      <c r="AS54" s="1">
        <f t="shared" si="37"/>
        <v>0.18</v>
      </c>
      <c r="AT54" s="2">
        <f t="shared" si="41"/>
        <v>53.7166666666667</v>
      </c>
      <c r="AU54" s="1">
        <f t="shared" si="38"/>
        <v>81091.7289247168</v>
      </c>
    </row>
    <row r="55" s="1" customFormat="1" spans="1:48">
      <c r="A55" s="6"/>
      <c r="B55" s="6"/>
      <c r="C55" s="9">
        <v>11</v>
      </c>
      <c r="D55" s="12">
        <v>-7.0126838587</v>
      </c>
      <c r="E55" s="13">
        <f t="shared" si="39"/>
        <v>5.63895722503226</v>
      </c>
      <c r="F55" s="9" t="s">
        <v>109</v>
      </c>
      <c r="G55" s="6">
        <v>12</v>
      </c>
      <c r="H55" s="11">
        <f t="shared" si="21"/>
        <v>-7.0126838587</v>
      </c>
      <c r="I55" s="11">
        <f t="shared" si="22"/>
        <v>266.1373161413</v>
      </c>
      <c r="J55" s="11">
        <f t="shared" si="23"/>
        <v>0.00681215988619432</v>
      </c>
      <c r="K55" s="11">
        <f t="shared" si="24"/>
        <v>64.1183333333333</v>
      </c>
      <c r="L55" s="11">
        <f t="shared" si="25"/>
        <v>0.641183333333333</v>
      </c>
      <c r="M55" s="6" t="s">
        <v>107</v>
      </c>
      <c r="N55" s="6"/>
      <c r="O55" s="11">
        <f t="shared" si="40"/>
        <v>1.37020670371087</v>
      </c>
      <c r="P55" s="11">
        <f t="shared" si="26"/>
        <v>0.00933406714281371</v>
      </c>
      <c r="Q55" s="17">
        <f t="shared" si="27"/>
        <v>0.00168013208570647</v>
      </c>
      <c r="R55" s="11">
        <f t="shared" si="28"/>
        <v>0.115413</v>
      </c>
      <c r="S55" s="18">
        <f t="shared" si="29"/>
        <v>0.0145575635821482</v>
      </c>
      <c r="T55" s="3">
        <v>0.01</v>
      </c>
      <c r="U55" s="19">
        <f t="shared" si="30"/>
        <v>0.000145575635821482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0.0192455756358215</v>
      </c>
      <c r="AR55" s="27">
        <f t="shared" si="36"/>
        <v>64.1183333333333</v>
      </c>
      <c r="AS55" s="1">
        <f t="shared" si="37"/>
        <v>0.18</v>
      </c>
      <c r="AT55" s="2">
        <f t="shared" si="41"/>
        <v>53.7166666666667</v>
      </c>
      <c r="AU55" s="1">
        <f t="shared" si="38"/>
        <v>79940.9846529158</v>
      </c>
      <c r="AV55" s="1">
        <f>SUM(AU44:AU55)</f>
        <v>1176058.99367345</v>
      </c>
    </row>
    <row r="56" s="1" customFormat="1" spans="1:46">
      <c r="A56" s="6"/>
      <c r="B56" s="6"/>
      <c r="C56" s="9">
        <v>12</v>
      </c>
      <c r="D56" s="12">
        <v>-16.5118685907419</v>
      </c>
      <c r="E56" s="13">
        <f t="shared" si="39"/>
        <v>-7.0126838587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-19.91</v>
      </c>
      <c r="E60" s="9"/>
      <c r="F60" s="9"/>
      <c r="G60" s="6">
        <v>1</v>
      </c>
      <c r="H60" s="11">
        <f t="shared" ref="H60:H71" si="42">E61</f>
        <v>-19.91</v>
      </c>
      <c r="I60" s="11">
        <f t="shared" ref="I60:I71" si="43">H60+273.15</f>
        <v>253.24</v>
      </c>
      <c r="J60" s="11">
        <f t="shared" ref="J60:J71" si="44">EXP(($C$18*(I60-$C$16))/($C$19*I60*$C$16))</f>
        <v>0.00105699915859607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0.00145834173911499</v>
      </c>
      <c r="Q60" s="17">
        <f t="shared" ref="Q60:Q71" si="48">P60*$B$62</f>
        <v>0.000145834173911499</v>
      </c>
      <c r="R60" s="11">
        <f t="shared" ref="R60:R71" si="49">L60*$B$62</f>
        <v>0.13797</v>
      </c>
      <c r="S60" s="18">
        <f t="shared" ref="S60:S71" si="50">Q60/R60</f>
        <v>0.00105699915859607</v>
      </c>
      <c r="T60" s="3">
        <v>0.01</v>
      </c>
      <c r="U60" s="19">
        <f t="shared" ref="U60:U71" si="51">S60*T60</f>
        <v>1.05699915859607e-5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0.012310569991586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0.175</v>
      </c>
      <c r="AU60" s="1">
        <f t="shared" ref="AU60:AU71" si="59">AT60*10000*AS60*0.67*AR60*AQ60</f>
        <v>199.147875318911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-21.4458052932258</v>
      </c>
      <c r="E61" s="13">
        <f t="shared" ref="E61:E72" si="60">D60</f>
        <v>-19.91</v>
      </c>
      <c r="F61" s="9" t="s">
        <v>107</v>
      </c>
      <c r="G61" s="6">
        <v>2</v>
      </c>
      <c r="H61" s="11">
        <f t="shared" si="42"/>
        <v>-21.4458052932258</v>
      </c>
      <c r="I61" s="11">
        <f t="shared" si="43"/>
        <v>251.704194706774</v>
      </c>
      <c r="J61" s="11">
        <f t="shared" si="44"/>
        <v>0.000835966519542597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2.75794165826088</v>
      </c>
      <c r="P61" s="11">
        <f t="shared" si="47"/>
        <v>0.00230554688915789</v>
      </c>
      <c r="Q61" s="17">
        <f t="shared" si="48"/>
        <v>0.000230554688915789</v>
      </c>
      <c r="R61" s="11">
        <f t="shared" si="49"/>
        <v>0.13797</v>
      </c>
      <c r="S61" s="18">
        <f t="shared" si="50"/>
        <v>0.00167104942317742</v>
      </c>
      <c r="T61" s="3">
        <v>0.01</v>
      </c>
      <c r="U61" s="19">
        <f t="shared" si="51"/>
        <v>1.67104942317742e-5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0.0123167104942318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0.175</v>
      </c>
      <c r="AU61" s="1">
        <f t="shared" si="59"/>
        <v>199.247210122754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-18.5325707421429</v>
      </c>
      <c r="E62" s="13">
        <f t="shared" si="60"/>
        <v>-21.4458052932258</v>
      </c>
      <c r="F62" s="9" t="s">
        <v>107</v>
      </c>
      <c r="G62" s="6">
        <v>3</v>
      </c>
      <c r="H62" s="11">
        <f t="shared" si="42"/>
        <v>-18.5325707421429</v>
      </c>
      <c r="I62" s="11">
        <f t="shared" si="43"/>
        <v>254.617429257857</v>
      </c>
      <c r="J62" s="11">
        <f t="shared" si="44"/>
        <v>0.00130139209411202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4.13533611137173</v>
      </c>
      <c r="P62" s="11">
        <f t="shared" si="47"/>
        <v>0.00538169372183512</v>
      </c>
      <c r="Q62" s="17">
        <f t="shared" si="48"/>
        <v>0.000538169372183512</v>
      </c>
      <c r="R62" s="11">
        <f t="shared" si="49"/>
        <v>0.13797</v>
      </c>
      <c r="S62" s="18">
        <f t="shared" si="50"/>
        <v>0.00390062602147939</v>
      </c>
      <c r="T62" s="3">
        <v>0.01</v>
      </c>
      <c r="U62" s="19">
        <f t="shared" si="51"/>
        <v>3.90062602147939e-5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0.0123390062602148</v>
      </c>
      <c r="AR62" s="27">
        <f t="shared" si="57"/>
        <v>137.97</v>
      </c>
      <c r="AS62" s="1">
        <f t="shared" si="58"/>
        <v>0.1</v>
      </c>
      <c r="AT62" s="2">
        <f t="shared" si="62"/>
        <v>0.175</v>
      </c>
      <c r="AU62" s="1">
        <f t="shared" si="59"/>
        <v>199.607888338885</v>
      </c>
    </row>
    <row r="63" s="1" customFormat="1" spans="1:47">
      <c r="A63" s="6"/>
      <c r="B63" s="6"/>
      <c r="C63" s="9">
        <v>3</v>
      </c>
      <c r="D63" s="12">
        <v>-5.83839909090323</v>
      </c>
      <c r="E63" s="13">
        <f t="shared" si="60"/>
        <v>-18.5325707421429</v>
      </c>
      <c r="F63" s="9" t="s">
        <v>107</v>
      </c>
      <c r="G63" s="6">
        <v>4</v>
      </c>
      <c r="H63" s="11">
        <f t="shared" si="42"/>
        <v>-5.83839909090323</v>
      </c>
      <c r="I63" s="11">
        <f t="shared" si="43"/>
        <v>267.311600909097</v>
      </c>
      <c r="J63" s="11">
        <f t="shared" si="44"/>
        <v>0.00799988877309425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5.50965441764989</v>
      </c>
      <c r="P63" s="11">
        <f t="shared" si="47"/>
        <v>0.0440766225193865</v>
      </c>
      <c r="Q63" s="17">
        <f t="shared" si="48"/>
        <v>0.00440766225193865</v>
      </c>
      <c r="R63" s="11">
        <f t="shared" si="49"/>
        <v>0.13797</v>
      </c>
      <c r="S63" s="18">
        <f t="shared" si="50"/>
        <v>0.031946526432838</v>
      </c>
      <c r="T63" s="3">
        <v>0.01</v>
      </c>
      <c r="U63" s="19">
        <f t="shared" si="51"/>
        <v>0.00031946526432838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0.0126194652643284</v>
      </c>
      <c r="AR63" s="27">
        <f t="shared" si="57"/>
        <v>137.97</v>
      </c>
      <c r="AS63" s="1">
        <f t="shared" si="58"/>
        <v>0.1</v>
      </c>
      <c r="AT63" s="2">
        <f t="shared" si="62"/>
        <v>0.175</v>
      </c>
      <c r="AU63" s="1">
        <f t="shared" si="59"/>
        <v>204.144868740398</v>
      </c>
    </row>
    <row r="64" s="1" customFormat="1" spans="1:47">
      <c r="A64" s="6"/>
      <c r="B64" s="6"/>
      <c r="C64" s="9">
        <v>4</v>
      </c>
      <c r="D64" s="12">
        <v>6.27570864386667</v>
      </c>
      <c r="E64" s="13">
        <f t="shared" si="60"/>
        <v>-5.83839909090323</v>
      </c>
      <c r="F64" s="9" t="s">
        <v>107</v>
      </c>
      <c r="G64" s="6">
        <v>5</v>
      </c>
      <c r="H64" s="11">
        <f t="shared" si="42"/>
        <v>6.27570864386667</v>
      </c>
      <c r="I64" s="11">
        <f t="shared" si="43"/>
        <v>279.425708643867</v>
      </c>
      <c r="J64" s="11">
        <f t="shared" si="44"/>
        <v>0.0388060569972222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5.19229890537398</v>
      </c>
      <c r="O64" s="11">
        <f t="shared" si="61"/>
        <v>1.65297888975653</v>
      </c>
      <c r="P64" s="11">
        <f t="shared" si="47"/>
        <v>0.0641455930110968</v>
      </c>
      <c r="Q64" s="17">
        <f t="shared" si="48"/>
        <v>0.00641455930110968</v>
      </c>
      <c r="R64" s="11">
        <f t="shared" si="49"/>
        <v>0.13797</v>
      </c>
      <c r="S64" s="18">
        <f t="shared" si="50"/>
        <v>0.0464924208241624</v>
      </c>
      <c r="T64" s="3">
        <v>0.01</v>
      </c>
      <c r="U64" s="19">
        <f t="shared" si="51"/>
        <v>0.000464924208241624</v>
      </c>
      <c r="V64" s="18"/>
      <c r="W64" s="3"/>
      <c r="X64" s="19"/>
      <c r="Y64" s="20">
        <v>0.02</v>
      </c>
      <c r="Z64" s="3">
        <v>0.06</v>
      </c>
      <c r="AA64" s="21">
        <f t="shared" si="52"/>
        <v>0.0012</v>
      </c>
      <c r="AB64" s="3">
        <v>0.01</v>
      </c>
      <c r="AC64" s="3">
        <v>0.63</v>
      </c>
      <c r="AD64" s="21">
        <f t="shared" si="53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0.0127649242082416</v>
      </c>
      <c r="AR64" s="27">
        <f t="shared" si="57"/>
        <v>137.97</v>
      </c>
      <c r="AS64" s="1">
        <f t="shared" si="58"/>
        <v>0.1</v>
      </c>
      <c r="AT64" s="2">
        <f t="shared" si="62"/>
        <v>0.175</v>
      </c>
      <c r="AU64" s="1">
        <f t="shared" si="59"/>
        <v>206.497955530551</v>
      </c>
    </row>
    <row r="65" s="1" customFormat="1" spans="1:47">
      <c r="A65" s="6"/>
      <c r="B65" s="6"/>
      <c r="C65" s="9">
        <v>5</v>
      </c>
      <c r="D65" s="12">
        <v>14.023073525871</v>
      </c>
      <c r="E65" s="13">
        <f t="shared" si="60"/>
        <v>6.27570864386667</v>
      </c>
      <c r="F65" s="9" t="s">
        <v>109</v>
      </c>
      <c r="G65" s="6">
        <v>6</v>
      </c>
      <c r="H65" s="11">
        <f t="shared" si="42"/>
        <v>14.023073525871</v>
      </c>
      <c r="I65" s="11">
        <f t="shared" si="43"/>
        <v>287.173073525871</v>
      </c>
      <c r="J65" s="11">
        <f t="shared" si="44"/>
        <v>0.0993496324907691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2.96853329674543</v>
      </c>
      <c r="P65" s="11">
        <f t="shared" si="47"/>
        <v>0.29492269206827</v>
      </c>
      <c r="Q65" s="17">
        <f t="shared" si="48"/>
        <v>0.029492269206827</v>
      </c>
      <c r="R65" s="11">
        <f t="shared" si="49"/>
        <v>0.13797</v>
      </c>
      <c r="S65" s="18">
        <f t="shared" si="50"/>
        <v>0.213758564954896</v>
      </c>
      <c r="T65" s="3">
        <v>0.01</v>
      </c>
      <c r="U65" s="19">
        <f t="shared" si="51"/>
        <v>0.00213758564954896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0.020187585649549</v>
      </c>
      <c r="AR65" s="27">
        <f t="shared" si="57"/>
        <v>137.97</v>
      </c>
      <c r="AS65" s="1">
        <f t="shared" si="58"/>
        <v>0.1</v>
      </c>
      <c r="AT65" s="2">
        <f t="shared" si="62"/>
        <v>0.175</v>
      </c>
      <c r="AU65" s="1">
        <f t="shared" si="59"/>
        <v>326.574219770005</v>
      </c>
    </row>
    <row r="66" s="1" customFormat="1" spans="1:47">
      <c r="A66" s="6"/>
      <c r="B66" s="6"/>
      <c r="C66" s="9">
        <v>6</v>
      </c>
      <c r="D66" s="12">
        <v>18.3035349393333</v>
      </c>
      <c r="E66" s="13">
        <f t="shared" si="60"/>
        <v>14.023073525871</v>
      </c>
      <c r="F66" s="9" t="s">
        <v>107</v>
      </c>
      <c r="G66" s="6">
        <v>7</v>
      </c>
      <c r="H66" s="11">
        <f t="shared" si="42"/>
        <v>18.3035349393333</v>
      </c>
      <c r="I66" s="11">
        <f t="shared" si="43"/>
        <v>291.453534939333</v>
      </c>
      <c r="J66" s="11">
        <f t="shared" si="44"/>
        <v>0.163465825550508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4.05331060467716</v>
      </c>
      <c r="P66" s="11">
        <f t="shared" si="47"/>
        <v>0.66257776420618</v>
      </c>
      <c r="Q66" s="17">
        <f t="shared" si="48"/>
        <v>0.066257776420618</v>
      </c>
      <c r="R66" s="11">
        <f t="shared" si="49"/>
        <v>0.13797</v>
      </c>
      <c r="S66" s="18">
        <f t="shared" si="50"/>
        <v>0.480233213166761</v>
      </c>
      <c r="T66" s="3">
        <v>0.01</v>
      </c>
      <c r="U66" s="19">
        <f t="shared" si="51"/>
        <v>0.00480233213166761</v>
      </c>
      <c r="V66" s="18"/>
      <c r="W66" s="3"/>
      <c r="X66" s="19"/>
      <c r="Y66" s="20">
        <v>0.04</v>
      </c>
      <c r="Z66" s="3">
        <v>0.06</v>
      </c>
      <c r="AA66" s="21">
        <f t="shared" si="52"/>
        <v>0.0024</v>
      </c>
      <c r="AB66" s="3">
        <v>0.015</v>
      </c>
      <c r="AC66" s="3">
        <v>0.63</v>
      </c>
      <c r="AD66" s="21">
        <f t="shared" si="53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0.0228523321316676</v>
      </c>
      <c r="AR66" s="27">
        <f t="shared" si="57"/>
        <v>137.97</v>
      </c>
      <c r="AS66" s="1">
        <f t="shared" si="58"/>
        <v>0.1</v>
      </c>
      <c r="AT66" s="2">
        <f t="shared" si="62"/>
        <v>0.175</v>
      </c>
      <c r="AU66" s="1">
        <f t="shared" si="59"/>
        <v>369.681776978175</v>
      </c>
    </row>
    <row r="67" s="1" customFormat="1" spans="1:47">
      <c r="A67" s="6"/>
      <c r="B67" s="6"/>
      <c r="C67" s="9">
        <v>7</v>
      </c>
      <c r="D67" s="12">
        <v>22.3166480054839</v>
      </c>
      <c r="E67" s="13">
        <f t="shared" si="60"/>
        <v>18.3035349393333</v>
      </c>
      <c r="F67" s="9" t="s">
        <v>107</v>
      </c>
      <c r="G67" s="6">
        <v>8</v>
      </c>
      <c r="H67" s="11">
        <f t="shared" si="42"/>
        <v>22.3166480054839</v>
      </c>
      <c r="I67" s="11">
        <f t="shared" si="43"/>
        <v>295.466648005484</v>
      </c>
      <c r="J67" s="11">
        <f t="shared" si="44"/>
        <v>0.257329355342525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4.77043284047098</v>
      </c>
      <c r="P67" s="11">
        <f t="shared" si="47"/>
        <v>1.22757240754321</v>
      </c>
      <c r="Q67" s="17">
        <f t="shared" si="48"/>
        <v>0.122757240754321</v>
      </c>
      <c r="R67" s="11">
        <f t="shared" si="49"/>
        <v>0.13797</v>
      </c>
      <c r="S67" s="18">
        <f t="shared" si="50"/>
        <v>0.889738644301811</v>
      </c>
      <c r="T67" s="3">
        <v>0.01</v>
      </c>
      <c r="U67" s="19">
        <f t="shared" si="51"/>
        <v>0.00889738644301811</v>
      </c>
      <c r="V67" s="18"/>
      <c r="W67" s="3"/>
      <c r="X67" s="19"/>
      <c r="Y67" s="20">
        <v>0.04</v>
      </c>
      <c r="Z67" s="3">
        <v>0.06</v>
      </c>
      <c r="AA67" s="21">
        <f t="shared" si="52"/>
        <v>0.0024</v>
      </c>
      <c r="AB67" s="3">
        <v>0.015</v>
      </c>
      <c r="AC67" s="3">
        <v>0.63</v>
      </c>
      <c r="AD67" s="21">
        <f t="shared" si="53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0.0269473864430181</v>
      </c>
      <c r="AR67" s="27">
        <f t="shared" si="57"/>
        <v>137.97</v>
      </c>
      <c r="AS67" s="1">
        <f t="shared" si="58"/>
        <v>0.1</v>
      </c>
      <c r="AT67" s="2">
        <f t="shared" si="62"/>
        <v>0.175</v>
      </c>
      <c r="AU67" s="1">
        <f t="shared" si="59"/>
        <v>435.927398909441</v>
      </c>
    </row>
    <row r="68" s="1" customFormat="1" spans="1:47">
      <c r="A68" s="6"/>
      <c r="B68" s="6"/>
      <c r="C68" s="9">
        <v>8</v>
      </c>
      <c r="D68" s="12">
        <v>19.127484743871</v>
      </c>
      <c r="E68" s="13">
        <f t="shared" si="60"/>
        <v>22.3166480054839</v>
      </c>
      <c r="F68" s="9" t="s">
        <v>107</v>
      </c>
      <c r="G68" s="6">
        <v>9</v>
      </c>
      <c r="H68" s="11">
        <f t="shared" si="42"/>
        <v>19.127484743871</v>
      </c>
      <c r="I68" s="11">
        <f t="shared" si="43"/>
        <v>292.277484743871</v>
      </c>
      <c r="J68" s="11">
        <f t="shared" si="44"/>
        <v>0.179609035555245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4.92256043292777</v>
      </c>
      <c r="P68" s="11">
        <f t="shared" si="47"/>
        <v>0.884136331820567</v>
      </c>
      <c r="Q68" s="17">
        <f t="shared" si="48"/>
        <v>0.0884136331820567</v>
      </c>
      <c r="R68" s="11">
        <f t="shared" si="49"/>
        <v>0.13797</v>
      </c>
      <c r="S68" s="18">
        <f t="shared" si="50"/>
        <v>0.640817809538716</v>
      </c>
      <c r="T68" s="3">
        <v>0.01</v>
      </c>
      <c r="U68" s="19">
        <f t="shared" si="51"/>
        <v>0.00640817809538716</v>
      </c>
      <c r="V68" s="18"/>
      <c r="W68" s="3"/>
      <c r="X68" s="19"/>
      <c r="Y68" s="20">
        <v>0.02</v>
      </c>
      <c r="Z68" s="3">
        <v>0.06</v>
      </c>
      <c r="AA68" s="21">
        <f t="shared" si="52"/>
        <v>0.0012</v>
      </c>
      <c r="AB68" s="3">
        <v>0.01</v>
      </c>
      <c r="AC68" s="3">
        <v>0.63</v>
      </c>
      <c r="AD68" s="21">
        <f t="shared" si="53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0.0187081780953872</v>
      </c>
      <c r="AR68" s="27">
        <f t="shared" si="57"/>
        <v>137.97</v>
      </c>
      <c r="AS68" s="1">
        <f t="shared" si="58"/>
        <v>0.1</v>
      </c>
      <c r="AT68" s="2">
        <f t="shared" si="62"/>
        <v>0.175</v>
      </c>
      <c r="AU68" s="1">
        <f t="shared" si="59"/>
        <v>302.641869655962</v>
      </c>
    </row>
    <row r="69" s="1" customFormat="1" spans="1:47">
      <c r="A69" s="6"/>
      <c r="B69" s="6"/>
      <c r="C69" s="9">
        <v>9</v>
      </c>
      <c r="D69" s="12">
        <v>12.9085008652333</v>
      </c>
      <c r="E69" s="13">
        <f t="shared" si="60"/>
        <v>19.127484743871</v>
      </c>
      <c r="F69" s="9" t="s">
        <v>107</v>
      </c>
      <c r="G69" s="6">
        <v>10</v>
      </c>
      <c r="H69" s="11">
        <f t="shared" si="42"/>
        <v>12.9085008652333</v>
      </c>
      <c r="I69" s="11">
        <f t="shared" si="43"/>
        <v>286.058500865233</v>
      </c>
      <c r="J69" s="11">
        <f t="shared" si="44"/>
        <v>0.08705484716818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5.4181241011072</v>
      </c>
      <c r="P69" s="11">
        <f t="shared" si="47"/>
        <v>0.47167396556012</v>
      </c>
      <c r="Q69" s="17">
        <f t="shared" si="48"/>
        <v>0.047167396556012</v>
      </c>
      <c r="R69" s="11">
        <f t="shared" si="49"/>
        <v>0.13797</v>
      </c>
      <c r="S69" s="18">
        <f t="shared" si="50"/>
        <v>0.341867047590143</v>
      </c>
      <c r="T69" s="3">
        <v>0.01</v>
      </c>
      <c r="U69" s="19">
        <f t="shared" si="51"/>
        <v>0.00341867047590143</v>
      </c>
      <c r="V69" s="18"/>
      <c r="W69" s="3"/>
      <c r="X69" s="19"/>
      <c r="Y69" s="20">
        <v>0.02</v>
      </c>
      <c r="Z69" s="3">
        <v>0.06</v>
      </c>
      <c r="AA69" s="21">
        <f t="shared" si="52"/>
        <v>0.0012</v>
      </c>
      <c r="AB69" s="3">
        <v>0.01</v>
      </c>
      <c r="AC69" s="3">
        <v>0.63</v>
      </c>
      <c r="AD69" s="21">
        <f t="shared" si="53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0.0157186704759014</v>
      </c>
      <c r="AR69" s="27">
        <f t="shared" si="57"/>
        <v>137.97</v>
      </c>
      <c r="AS69" s="1">
        <f t="shared" si="58"/>
        <v>0.1</v>
      </c>
      <c r="AT69" s="2">
        <f t="shared" si="62"/>
        <v>0.175</v>
      </c>
      <c r="AU69" s="1">
        <f t="shared" si="59"/>
        <v>254.280657211924</v>
      </c>
    </row>
    <row r="70" s="1" customFormat="1" spans="1:47">
      <c r="A70" s="6"/>
      <c r="B70" s="6"/>
      <c r="C70" s="9">
        <v>10</v>
      </c>
      <c r="D70" s="12">
        <v>5.63895722503226</v>
      </c>
      <c r="E70" s="13">
        <f t="shared" si="60"/>
        <v>12.9085008652333</v>
      </c>
      <c r="F70" s="9" t="s">
        <v>107</v>
      </c>
      <c r="G70" s="6">
        <v>11</v>
      </c>
      <c r="H70" s="11">
        <f t="shared" si="42"/>
        <v>5.63895722503226</v>
      </c>
      <c r="I70" s="11">
        <f t="shared" si="43"/>
        <v>278.788957225032</v>
      </c>
      <c r="J70" s="11">
        <f t="shared" si="44"/>
        <v>0.03583729264446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4.69912762876973</v>
      </c>
      <c r="O70" s="11">
        <f t="shared" si="61"/>
        <v>1.62702250677735</v>
      </c>
      <c r="P70" s="11">
        <f t="shared" si="47"/>
        <v>0.0583080817145029</v>
      </c>
      <c r="Q70" s="17">
        <f t="shared" si="48"/>
        <v>0.00583080817145029</v>
      </c>
      <c r="R70" s="11">
        <f t="shared" si="49"/>
        <v>0.13797</v>
      </c>
      <c r="S70" s="18">
        <f t="shared" si="50"/>
        <v>0.042261420391754</v>
      </c>
      <c r="T70" s="3">
        <v>0.01</v>
      </c>
      <c r="U70" s="19">
        <f t="shared" si="51"/>
        <v>0.00042261420391754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0.0127226142039175</v>
      </c>
      <c r="AR70" s="27">
        <f t="shared" si="57"/>
        <v>137.97</v>
      </c>
      <c r="AS70" s="1">
        <f t="shared" si="58"/>
        <v>0.1</v>
      </c>
      <c r="AT70" s="2">
        <f t="shared" si="62"/>
        <v>0.175</v>
      </c>
      <c r="AU70" s="1">
        <f t="shared" si="59"/>
        <v>205.813507331026</v>
      </c>
    </row>
    <row r="71" s="1" customFormat="1" spans="1:48">
      <c r="A71" s="6"/>
      <c r="B71" s="6"/>
      <c r="C71" s="9">
        <v>11</v>
      </c>
      <c r="D71" s="12">
        <v>-7.0126838587</v>
      </c>
      <c r="E71" s="13">
        <f t="shared" si="60"/>
        <v>5.63895722503226</v>
      </c>
      <c r="F71" s="9" t="s">
        <v>109</v>
      </c>
      <c r="G71" s="6">
        <v>12</v>
      </c>
      <c r="H71" s="11">
        <f t="shared" si="42"/>
        <v>-7.0126838587</v>
      </c>
      <c r="I71" s="11">
        <f t="shared" si="43"/>
        <v>266.1373161413</v>
      </c>
      <c r="J71" s="11">
        <f t="shared" si="44"/>
        <v>0.00681215988619432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2.94841442506285</v>
      </c>
      <c r="P71" s="11">
        <f t="shared" si="47"/>
        <v>0.0200850704742899</v>
      </c>
      <c r="Q71" s="17">
        <f t="shared" si="48"/>
        <v>0.00200850704742899</v>
      </c>
      <c r="R71" s="11">
        <f t="shared" si="49"/>
        <v>0.13797</v>
      </c>
      <c r="S71" s="18">
        <f t="shared" si="50"/>
        <v>0.0145575635821482</v>
      </c>
      <c r="T71" s="3">
        <v>0.01</v>
      </c>
      <c r="U71" s="19">
        <f t="shared" si="51"/>
        <v>0.000145575635821482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0.0124455756358215</v>
      </c>
      <c r="AR71" s="27">
        <f t="shared" si="57"/>
        <v>137.97</v>
      </c>
      <c r="AS71" s="1">
        <f t="shared" si="58"/>
        <v>0.1</v>
      </c>
      <c r="AT71" s="2">
        <f t="shared" si="62"/>
        <v>0.175</v>
      </c>
      <c r="AU71" s="1">
        <f t="shared" si="59"/>
        <v>201.331859263111</v>
      </c>
      <c r="AV71" s="1">
        <f>SUM(AU60:AU71)</f>
        <v>3104.89708717114</v>
      </c>
    </row>
    <row r="72" s="1" customFormat="1" spans="1:46">
      <c r="A72" s="6"/>
      <c r="B72" s="6"/>
      <c r="C72" s="9">
        <v>12</v>
      </c>
      <c r="D72" s="12">
        <v>-16.5118685907419</v>
      </c>
      <c r="E72" s="13">
        <f t="shared" si="60"/>
        <v>-7.0126838587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-19.91</v>
      </c>
      <c r="E76" s="9"/>
      <c r="F76" s="9"/>
      <c r="G76" s="6">
        <v>1</v>
      </c>
      <c r="H76" s="11">
        <f t="shared" ref="H76:H87" si="63">E77</f>
        <v>-19.91</v>
      </c>
      <c r="I76" s="11">
        <f t="shared" ref="I76:I87" si="64">H76+273.15</f>
        <v>253.24</v>
      </c>
      <c r="J76" s="11">
        <f t="shared" ref="J76:J87" si="65">EXP(($C$18*(I76-$C$16))/($C$19*I76*$C$16))</f>
        <v>0.00105699915859607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8.27229562333086e-5</v>
      </c>
      <c r="Q76" s="17">
        <f t="shared" ref="Q76:Q87" si="69">P76*$B$78</f>
        <v>1.57173616843286e-5</v>
      </c>
      <c r="R76" s="11">
        <f t="shared" ref="R76:R87" si="70">L76*$B$78</f>
        <v>0.0148697958333333</v>
      </c>
      <c r="S76" s="18">
        <f t="shared" ref="S76:S87" si="71">Q76/R76</f>
        <v>0.00105699915859607</v>
      </c>
      <c r="T76" s="3">
        <v>0.01</v>
      </c>
      <c r="U76" s="19">
        <f t="shared" ref="U76:U87" si="72">S76*T76</f>
        <v>1.05699915859607e-5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0.011610569991586</v>
      </c>
      <c r="AR76" s="27">
        <f t="shared" ref="AR76:AR87" si="77">$B$76/12</f>
        <v>7.82620833333333</v>
      </c>
      <c r="AS76" s="1">
        <f t="shared" ref="AS76:AS87" si="78">$B$78</f>
        <v>0.19</v>
      </c>
      <c r="AT76" s="2">
        <f>$E$8/12</f>
        <v>87.35</v>
      </c>
      <c r="AU76" s="1">
        <f t="shared" ref="AU76:AU87" si="79">AT76*10000*AS76*0.67*AR76*AQ76</f>
        <v>10104.0679558148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-21.4458052932258</v>
      </c>
      <c r="E77" s="13">
        <f t="shared" ref="E77:E88" si="80">D76</f>
        <v>-19.91</v>
      </c>
      <c r="F77" s="9" t="s">
        <v>107</v>
      </c>
      <c r="G77" s="6">
        <v>2</v>
      </c>
      <c r="H77" s="11">
        <f t="shared" si="63"/>
        <v>-21.4458052932258</v>
      </c>
      <c r="I77" s="11">
        <f t="shared" si="64"/>
        <v>251.704194706774</v>
      </c>
      <c r="J77" s="11">
        <f t="shared" si="65"/>
        <v>0.000835966519542597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0.156441443710433</v>
      </c>
      <c r="P77" s="11">
        <f t="shared" si="68"/>
        <v>0.00013077980921083</v>
      </c>
      <c r="Q77" s="17">
        <f t="shared" si="69"/>
        <v>2.48481637500577e-5</v>
      </c>
      <c r="R77" s="11">
        <f t="shared" si="70"/>
        <v>0.0148697958333333</v>
      </c>
      <c r="S77" s="18">
        <f t="shared" si="71"/>
        <v>0.00167104942317743</v>
      </c>
      <c r="T77" s="3">
        <v>0.01</v>
      </c>
      <c r="U77" s="19">
        <f t="shared" si="72"/>
        <v>1.67104942317743e-5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0.0116167104942318</v>
      </c>
      <c r="AR77" s="27">
        <f t="shared" si="77"/>
        <v>7.82620833333333</v>
      </c>
      <c r="AS77" s="1">
        <f t="shared" si="78"/>
        <v>0.19</v>
      </c>
      <c r="AT77" s="2">
        <f t="shared" ref="AT77:AT87" si="82">$E$8/12</f>
        <v>87.35</v>
      </c>
      <c r="AU77" s="1">
        <f t="shared" si="79"/>
        <v>10109.4117120697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-18.5325707421429</v>
      </c>
      <c r="E78" s="13">
        <f t="shared" si="80"/>
        <v>-21.4458052932258</v>
      </c>
      <c r="F78" s="9" t="s">
        <v>107</v>
      </c>
      <c r="G78" s="6">
        <v>3</v>
      </c>
      <c r="H78" s="11">
        <f t="shared" si="63"/>
        <v>-18.5325707421429</v>
      </c>
      <c r="I78" s="11">
        <f t="shared" si="64"/>
        <v>254.617429257857</v>
      </c>
      <c r="J78" s="11">
        <f t="shared" si="65"/>
        <v>0.00130139209411202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0.234572747234556</v>
      </c>
      <c r="P78" s="11">
        <f t="shared" si="68"/>
        <v>0.000305271118745188</v>
      </c>
      <c r="Q78" s="17">
        <f t="shared" si="69"/>
        <v>5.80015125615858e-5</v>
      </c>
      <c r="R78" s="11">
        <f t="shared" si="70"/>
        <v>0.0148697958333333</v>
      </c>
      <c r="S78" s="18">
        <f t="shared" si="71"/>
        <v>0.0039006260214794</v>
      </c>
      <c r="T78" s="3">
        <v>0.01</v>
      </c>
      <c r="U78" s="19">
        <f t="shared" si="72"/>
        <v>3.9006260214794e-5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0.0116390062602148</v>
      </c>
      <c r="AR78" s="27">
        <f t="shared" si="77"/>
        <v>7.82620833333333</v>
      </c>
      <c r="AS78" s="1">
        <f t="shared" si="78"/>
        <v>0.19</v>
      </c>
      <c r="AT78" s="2">
        <f t="shared" si="82"/>
        <v>87.35</v>
      </c>
      <c r="AU78" s="1">
        <f t="shared" si="79"/>
        <v>10128.8145436949</v>
      </c>
    </row>
    <row r="79" s="1" customFormat="1" spans="1:47">
      <c r="A79" s="6"/>
      <c r="B79" s="6"/>
      <c r="C79" s="9">
        <v>3</v>
      </c>
      <c r="D79" s="12">
        <v>-5.83839909090323</v>
      </c>
      <c r="E79" s="13">
        <f t="shared" si="80"/>
        <v>-18.5325707421429</v>
      </c>
      <c r="F79" s="9" t="s">
        <v>107</v>
      </c>
      <c r="G79" s="6">
        <v>4</v>
      </c>
      <c r="H79" s="11">
        <f t="shared" si="63"/>
        <v>-5.83839909090323</v>
      </c>
      <c r="I79" s="11">
        <f t="shared" si="64"/>
        <v>267.311600909097</v>
      </c>
      <c r="J79" s="11">
        <f t="shared" si="65"/>
        <v>0.00799988877309425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0.312529559449144</v>
      </c>
      <c r="P79" s="11">
        <f t="shared" si="68"/>
        <v>0.0025002017138973</v>
      </c>
      <c r="Q79" s="17">
        <f t="shared" si="69"/>
        <v>0.000475038325640487</v>
      </c>
      <c r="R79" s="11">
        <f t="shared" si="70"/>
        <v>0.0148697958333333</v>
      </c>
      <c r="S79" s="18">
        <f t="shared" si="71"/>
        <v>0.031946526432838</v>
      </c>
      <c r="T79" s="3">
        <v>0.01</v>
      </c>
      <c r="U79" s="19">
        <f t="shared" si="72"/>
        <v>0.00031946526432838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0.0119194652643284</v>
      </c>
      <c r="AR79" s="27">
        <f t="shared" si="77"/>
        <v>7.82620833333333</v>
      </c>
      <c r="AS79" s="1">
        <f t="shared" si="78"/>
        <v>0.19</v>
      </c>
      <c r="AT79" s="2">
        <f t="shared" si="82"/>
        <v>87.35</v>
      </c>
      <c r="AU79" s="1">
        <f t="shared" si="79"/>
        <v>10372.8832533653</v>
      </c>
    </row>
    <row r="80" s="1" customFormat="1" spans="1:47">
      <c r="A80" s="6"/>
      <c r="B80" s="6"/>
      <c r="C80" s="9">
        <v>4</v>
      </c>
      <c r="D80" s="12">
        <v>6.27570864386667</v>
      </c>
      <c r="E80" s="13">
        <f t="shared" si="80"/>
        <v>-5.83839909090323</v>
      </c>
      <c r="F80" s="9" t="s">
        <v>107</v>
      </c>
      <c r="G80" s="6">
        <v>5</v>
      </c>
      <c r="H80" s="11">
        <f t="shared" si="63"/>
        <v>6.27570864386667</v>
      </c>
      <c r="I80" s="11">
        <f t="shared" si="64"/>
        <v>279.425708643867</v>
      </c>
      <c r="J80" s="11">
        <f t="shared" si="65"/>
        <v>0.0388060569972222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0.294527889848484</v>
      </c>
      <c r="O80" s="11">
        <f t="shared" si="81"/>
        <v>0.0937635512200956</v>
      </c>
      <c r="P80" s="11">
        <f t="shared" si="68"/>
        <v>0.003638593712909</v>
      </c>
      <c r="Q80" s="17">
        <f t="shared" si="69"/>
        <v>0.000691332805452709</v>
      </c>
      <c r="R80" s="11">
        <f t="shared" si="70"/>
        <v>0.0148697958333333</v>
      </c>
      <c r="S80" s="18">
        <f t="shared" si="71"/>
        <v>0.0464924208241624</v>
      </c>
      <c r="T80" s="3">
        <v>0.01</v>
      </c>
      <c r="U80" s="19">
        <f t="shared" si="72"/>
        <v>0.000464924208241624</v>
      </c>
      <c r="V80" s="18"/>
      <c r="W80" s="3"/>
      <c r="X80" s="19"/>
      <c r="Y80" s="20">
        <v>0.02</v>
      </c>
      <c r="Z80" s="3">
        <v>0.17</v>
      </c>
      <c r="AA80" s="21">
        <f t="shared" si="73"/>
        <v>0.0034</v>
      </c>
      <c r="AB80" s="3">
        <v>0.01</v>
      </c>
      <c r="AC80" s="3">
        <v>0.03</v>
      </c>
      <c r="AD80" s="21">
        <f t="shared" si="74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0.0120649242082416</v>
      </c>
      <c r="AR80" s="27">
        <f t="shared" si="77"/>
        <v>7.82620833333333</v>
      </c>
      <c r="AS80" s="1">
        <f t="shared" si="78"/>
        <v>0.19</v>
      </c>
      <c r="AT80" s="2">
        <f t="shared" si="82"/>
        <v>87.35</v>
      </c>
      <c r="AU80" s="1">
        <f t="shared" si="79"/>
        <v>10499.468516203</v>
      </c>
    </row>
    <row r="81" s="1" customFormat="1" spans="1:47">
      <c r="A81" s="6"/>
      <c r="B81" s="6"/>
      <c r="C81" s="9">
        <v>5</v>
      </c>
      <c r="D81" s="12">
        <v>14.023073525871</v>
      </c>
      <c r="E81" s="13">
        <f t="shared" si="80"/>
        <v>6.27570864386667</v>
      </c>
      <c r="F81" s="9" t="s">
        <v>109</v>
      </c>
      <c r="G81" s="6">
        <v>6</v>
      </c>
      <c r="H81" s="11">
        <f t="shared" si="63"/>
        <v>14.023073525871</v>
      </c>
      <c r="I81" s="11">
        <f t="shared" si="64"/>
        <v>287.173073525871</v>
      </c>
      <c r="J81" s="11">
        <f t="shared" si="65"/>
        <v>0.0993496324907691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0.16838704084052</v>
      </c>
      <c r="P81" s="11">
        <f t="shared" si="68"/>
        <v>0.0167291906237138</v>
      </c>
      <c r="Q81" s="17">
        <f t="shared" si="69"/>
        <v>0.00317854621850562</v>
      </c>
      <c r="R81" s="11">
        <f t="shared" si="70"/>
        <v>0.0148697958333333</v>
      </c>
      <c r="S81" s="18">
        <f t="shared" si="71"/>
        <v>0.213758564954896</v>
      </c>
      <c r="T81" s="3">
        <v>0.01</v>
      </c>
      <c r="U81" s="19">
        <f t="shared" si="72"/>
        <v>0.00213758564954896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0.021237585649549</v>
      </c>
      <c r="AR81" s="27">
        <f t="shared" si="77"/>
        <v>7.82620833333333</v>
      </c>
      <c r="AS81" s="1">
        <f t="shared" si="78"/>
        <v>0.19</v>
      </c>
      <c r="AT81" s="2">
        <f t="shared" si="82"/>
        <v>87.35</v>
      </c>
      <c r="AU81" s="1">
        <f t="shared" si="79"/>
        <v>18481.9529769845</v>
      </c>
    </row>
    <row r="82" s="1" customFormat="1" spans="1:47">
      <c r="A82" s="6"/>
      <c r="B82" s="6"/>
      <c r="C82" s="9">
        <v>6</v>
      </c>
      <c r="D82" s="12">
        <v>18.3035349393333</v>
      </c>
      <c r="E82" s="13">
        <f t="shared" si="80"/>
        <v>14.023073525871</v>
      </c>
      <c r="F82" s="9" t="s">
        <v>107</v>
      </c>
      <c r="G82" s="6">
        <v>7</v>
      </c>
      <c r="H82" s="11">
        <f t="shared" si="63"/>
        <v>18.3035349393333</v>
      </c>
      <c r="I82" s="11">
        <f t="shared" si="64"/>
        <v>291.453534939333</v>
      </c>
      <c r="J82" s="11">
        <f t="shared" si="65"/>
        <v>0.163465825550508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0.229919933550139</v>
      </c>
      <c r="P82" s="11">
        <f t="shared" si="68"/>
        <v>0.0375840517482915</v>
      </c>
      <c r="Q82" s="17">
        <f t="shared" si="69"/>
        <v>0.00714096983217538</v>
      </c>
      <c r="R82" s="11">
        <f t="shared" si="70"/>
        <v>0.0148697958333333</v>
      </c>
      <c r="S82" s="18">
        <f t="shared" si="71"/>
        <v>0.480233213166762</v>
      </c>
      <c r="T82" s="3">
        <v>0.01</v>
      </c>
      <c r="U82" s="19">
        <f t="shared" si="72"/>
        <v>0.00480233213166762</v>
      </c>
      <c r="V82" s="18"/>
      <c r="W82" s="3"/>
      <c r="X82" s="19"/>
      <c r="Y82" s="20">
        <v>0.04</v>
      </c>
      <c r="Z82" s="3">
        <v>0.17</v>
      </c>
      <c r="AA82" s="21">
        <f t="shared" si="73"/>
        <v>0.0068</v>
      </c>
      <c r="AB82" s="3">
        <v>0.015</v>
      </c>
      <c r="AC82" s="3">
        <v>0.03</v>
      </c>
      <c r="AD82" s="21">
        <f t="shared" si="74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0.0239023321316676</v>
      </c>
      <c r="AR82" s="27">
        <f t="shared" si="77"/>
        <v>7.82620833333333</v>
      </c>
      <c r="AS82" s="1">
        <f t="shared" si="78"/>
        <v>0.19</v>
      </c>
      <c r="AT82" s="2">
        <f t="shared" si="82"/>
        <v>87.35</v>
      </c>
      <c r="AU82" s="1">
        <f t="shared" si="79"/>
        <v>20800.9415847667</v>
      </c>
    </row>
    <row r="83" s="1" customFormat="1" spans="1:47">
      <c r="A83" s="6"/>
      <c r="B83" s="6"/>
      <c r="C83" s="9">
        <v>7</v>
      </c>
      <c r="D83" s="12">
        <v>22.3166480054839</v>
      </c>
      <c r="E83" s="13">
        <f t="shared" si="80"/>
        <v>18.3035349393333</v>
      </c>
      <c r="F83" s="9" t="s">
        <v>107</v>
      </c>
      <c r="G83" s="6">
        <v>8</v>
      </c>
      <c r="H83" s="11">
        <f t="shared" si="63"/>
        <v>22.3166480054839</v>
      </c>
      <c r="I83" s="11">
        <f t="shared" si="64"/>
        <v>295.466648005484</v>
      </c>
      <c r="J83" s="11">
        <f t="shared" si="65"/>
        <v>0.257329355342525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0.270597965135181</v>
      </c>
      <c r="P83" s="11">
        <f t="shared" si="68"/>
        <v>0.0696327999252353</v>
      </c>
      <c r="Q83" s="17">
        <f t="shared" si="69"/>
        <v>0.0132302319857947</v>
      </c>
      <c r="R83" s="11">
        <f t="shared" si="70"/>
        <v>0.0148697958333333</v>
      </c>
      <c r="S83" s="18">
        <f t="shared" si="71"/>
        <v>0.889738644301812</v>
      </c>
      <c r="T83" s="3">
        <v>0.01</v>
      </c>
      <c r="U83" s="19">
        <f t="shared" si="72"/>
        <v>0.00889738644301812</v>
      </c>
      <c r="V83" s="18"/>
      <c r="W83" s="3"/>
      <c r="X83" s="19"/>
      <c r="Y83" s="20">
        <v>0.04</v>
      </c>
      <c r="Z83" s="3">
        <v>0.17</v>
      </c>
      <c r="AA83" s="21">
        <f t="shared" si="73"/>
        <v>0.0068</v>
      </c>
      <c r="AB83" s="3">
        <v>0.015</v>
      </c>
      <c r="AC83" s="3">
        <v>0.03</v>
      </c>
      <c r="AD83" s="21">
        <f t="shared" si="74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0.0279973864430181</v>
      </c>
      <c r="AR83" s="27">
        <f t="shared" si="77"/>
        <v>7.82620833333333</v>
      </c>
      <c r="AS83" s="1">
        <f t="shared" si="78"/>
        <v>0.19</v>
      </c>
      <c r="AT83" s="2">
        <f t="shared" si="82"/>
        <v>87.35</v>
      </c>
      <c r="AU83" s="1">
        <f t="shared" si="79"/>
        <v>24364.6518138616</v>
      </c>
    </row>
    <row r="84" s="1" customFormat="1" spans="1:47">
      <c r="A84" s="6"/>
      <c r="B84" s="6"/>
      <c r="C84" s="9">
        <v>8</v>
      </c>
      <c r="D84" s="12">
        <v>19.127484743871</v>
      </c>
      <c r="E84" s="13">
        <f t="shared" si="80"/>
        <v>22.3166480054839</v>
      </c>
      <c r="F84" s="9" t="s">
        <v>107</v>
      </c>
      <c r="G84" s="6">
        <v>9</v>
      </c>
      <c r="H84" s="11">
        <f t="shared" si="63"/>
        <v>19.127484743871</v>
      </c>
      <c r="I84" s="11">
        <f t="shared" si="64"/>
        <v>292.277484743871</v>
      </c>
      <c r="J84" s="11">
        <f t="shared" si="65"/>
        <v>0.179609035555245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0.279227248543279</v>
      </c>
      <c r="P84" s="11">
        <f t="shared" si="68"/>
        <v>0.0501517368116031</v>
      </c>
      <c r="Q84" s="17">
        <f t="shared" si="69"/>
        <v>0.00952882999420459</v>
      </c>
      <c r="R84" s="11">
        <f t="shared" si="70"/>
        <v>0.0148697958333333</v>
      </c>
      <c r="S84" s="18">
        <f t="shared" si="71"/>
        <v>0.640817809538717</v>
      </c>
      <c r="T84" s="3">
        <v>0.01</v>
      </c>
      <c r="U84" s="19">
        <f t="shared" si="72"/>
        <v>0.00640817809538717</v>
      </c>
      <c r="V84" s="18"/>
      <c r="W84" s="3"/>
      <c r="X84" s="19"/>
      <c r="Y84" s="20">
        <v>0.02</v>
      </c>
      <c r="Z84" s="3">
        <v>0.17</v>
      </c>
      <c r="AA84" s="21">
        <f t="shared" si="73"/>
        <v>0.0034</v>
      </c>
      <c r="AB84" s="3">
        <v>0.01</v>
      </c>
      <c r="AC84" s="3">
        <v>0.03</v>
      </c>
      <c r="AD84" s="21">
        <f t="shared" si="74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5"/>
        <v>0.0079</v>
      </c>
      <c r="AQ84" s="1">
        <f t="shared" si="76"/>
        <v>0.0180081780953872</v>
      </c>
      <c r="AR84" s="27">
        <f t="shared" si="77"/>
        <v>7.82620833333333</v>
      </c>
      <c r="AS84" s="1">
        <f t="shared" si="78"/>
        <v>0.19</v>
      </c>
      <c r="AT84" s="2">
        <f t="shared" si="82"/>
        <v>87.35</v>
      </c>
      <c r="AU84" s="1">
        <f t="shared" si="79"/>
        <v>15671.5695584341</v>
      </c>
    </row>
    <row r="85" s="1" customFormat="1" spans="1:47">
      <c r="A85" s="6"/>
      <c r="B85" s="6"/>
      <c r="C85" s="9">
        <v>9</v>
      </c>
      <c r="D85" s="12">
        <v>12.9085008652333</v>
      </c>
      <c r="E85" s="13">
        <f t="shared" si="80"/>
        <v>19.127484743871</v>
      </c>
      <c r="F85" s="9" t="s">
        <v>107</v>
      </c>
      <c r="G85" s="6">
        <v>10</v>
      </c>
      <c r="H85" s="11">
        <f t="shared" si="63"/>
        <v>12.9085008652333</v>
      </c>
      <c r="I85" s="11">
        <f t="shared" si="64"/>
        <v>286.058500865233</v>
      </c>
      <c r="J85" s="11">
        <f t="shared" si="65"/>
        <v>0.08705484716818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0.307337595065009</v>
      </c>
      <c r="P85" s="11">
        <f t="shared" si="68"/>
        <v>0.0267552273674204</v>
      </c>
      <c r="Q85" s="17">
        <f t="shared" si="69"/>
        <v>0.00508349319980987</v>
      </c>
      <c r="R85" s="11">
        <f t="shared" si="70"/>
        <v>0.0148697958333333</v>
      </c>
      <c r="S85" s="18">
        <f t="shared" si="71"/>
        <v>0.341867047590143</v>
      </c>
      <c r="T85" s="3">
        <v>0.01</v>
      </c>
      <c r="U85" s="19">
        <f t="shared" si="72"/>
        <v>0.00341867047590143</v>
      </c>
      <c r="V85" s="18"/>
      <c r="W85" s="3"/>
      <c r="X85" s="19"/>
      <c r="Y85" s="20">
        <v>0.02</v>
      </c>
      <c r="Z85" s="3">
        <v>0.17</v>
      </c>
      <c r="AA85" s="21">
        <f t="shared" si="73"/>
        <v>0.0034</v>
      </c>
      <c r="AB85" s="3">
        <v>0.01</v>
      </c>
      <c r="AC85" s="3">
        <v>0.03</v>
      </c>
      <c r="AD85" s="21">
        <f t="shared" si="74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5"/>
        <v>0.0079</v>
      </c>
      <c r="AQ85" s="1">
        <f t="shared" si="76"/>
        <v>0.0150186704759014</v>
      </c>
      <c r="AR85" s="27">
        <f t="shared" si="77"/>
        <v>7.82620833333333</v>
      </c>
      <c r="AS85" s="1">
        <f t="shared" si="78"/>
        <v>0.19</v>
      </c>
      <c r="AT85" s="2">
        <f t="shared" si="82"/>
        <v>87.35</v>
      </c>
      <c r="AU85" s="1">
        <f t="shared" si="79"/>
        <v>13069.9584261986</v>
      </c>
    </row>
    <row r="86" s="1" customFormat="1" spans="1:47">
      <c r="A86" s="6"/>
      <c r="B86" s="6"/>
      <c r="C86" s="9">
        <v>10</v>
      </c>
      <c r="D86" s="12">
        <v>5.63895722503226</v>
      </c>
      <c r="E86" s="13">
        <f t="shared" si="80"/>
        <v>12.9085008652333</v>
      </c>
      <c r="F86" s="9" t="s">
        <v>107</v>
      </c>
      <c r="G86" s="6">
        <v>11</v>
      </c>
      <c r="H86" s="11">
        <f t="shared" si="63"/>
        <v>5.63895722503226</v>
      </c>
      <c r="I86" s="11">
        <f t="shared" si="64"/>
        <v>278.788957225032</v>
      </c>
      <c r="J86" s="11">
        <f t="shared" si="65"/>
        <v>0.03583729264446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0.26655324931271</v>
      </c>
      <c r="O86" s="11">
        <f t="shared" si="81"/>
        <v>0.0922912017182128</v>
      </c>
      <c r="P86" s="11">
        <f t="shared" si="68"/>
        <v>0.00330746680448448</v>
      </c>
      <c r="Q86" s="17">
        <f t="shared" si="69"/>
        <v>0.000628418692852051</v>
      </c>
      <c r="R86" s="11">
        <f t="shared" si="70"/>
        <v>0.0148697958333333</v>
      </c>
      <c r="S86" s="18">
        <f t="shared" si="71"/>
        <v>0.042261420391754</v>
      </c>
      <c r="T86" s="3">
        <v>0.01</v>
      </c>
      <c r="U86" s="19">
        <f t="shared" si="72"/>
        <v>0.00042261420391754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0.0120226142039175</v>
      </c>
      <c r="AR86" s="27">
        <f t="shared" si="77"/>
        <v>7.82620833333333</v>
      </c>
      <c r="AS86" s="1">
        <f t="shared" si="78"/>
        <v>0.19</v>
      </c>
      <c r="AT86" s="2">
        <f t="shared" si="82"/>
        <v>87.35</v>
      </c>
      <c r="AU86" s="1">
        <f t="shared" si="79"/>
        <v>10462.648346374</v>
      </c>
    </row>
    <row r="87" s="1" customFormat="1" spans="1:48">
      <c r="A87" s="6"/>
      <c r="B87" s="6"/>
      <c r="C87" s="9">
        <v>11</v>
      </c>
      <c r="D87" s="12">
        <v>-7.0126838587</v>
      </c>
      <c r="E87" s="13">
        <f t="shared" si="80"/>
        <v>5.63895722503226</v>
      </c>
      <c r="F87" s="9" t="s">
        <v>109</v>
      </c>
      <c r="G87" s="6">
        <v>12</v>
      </c>
      <c r="H87" s="11">
        <f t="shared" si="63"/>
        <v>-7.0126838587</v>
      </c>
      <c r="I87" s="11">
        <f t="shared" si="64"/>
        <v>266.1373161413</v>
      </c>
      <c r="J87" s="11">
        <f t="shared" si="65"/>
        <v>0.00681215988619432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0.167245818247062</v>
      </c>
      <c r="P87" s="11">
        <f t="shared" si="68"/>
        <v>0.00113930525419638</v>
      </c>
      <c r="Q87" s="17">
        <f t="shared" si="69"/>
        <v>0.000216467998297312</v>
      </c>
      <c r="R87" s="11">
        <f t="shared" si="70"/>
        <v>0.0148697958333333</v>
      </c>
      <c r="S87" s="18">
        <f t="shared" si="71"/>
        <v>0.0145575635821482</v>
      </c>
      <c r="T87" s="3">
        <v>0.01</v>
      </c>
      <c r="U87" s="19">
        <f t="shared" si="72"/>
        <v>0.000145575635821482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0.0117455756358215</v>
      </c>
      <c r="AR87" s="27">
        <f t="shared" si="77"/>
        <v>7.82620833333333</v>
      </c>
      <c r="AS87" s="1">
        <f t="shared" si="78"/>
        <v>0.19</v>
      </c>
      <c r="AT87" s="2">
        <f t="shared" si="82"/>
        <v>87.35</v>
      </c>
      <c r="AU87" s="1">
        <f t="shared" si="79"/>
        <v>10221.5562621393</v>
      </c>
      <c r="AV87" s="1">
        <f>SUM(AU76:AU87)</f>
        <v>164287.924949907</v>
      </c>
    </row>
    <row r="88" s="1" customFormat="1" spans="1:46">
      <c r="A88" s="6"/>
      <c r="B88" s="6"/>
      <c r="C88" s="9">
        <v>12</v>
      </c>
      <c r="D88" s="12">
        <v>-16.5118685907419</v>
      </c>
      <c r="E88" s="13">
        <f t="shared" si="80"/>
        <v>-7.0126838587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-19.91</v>
      </c>
      <c r="E91" s="9"/>
      <c r="F91" s="9"/>
      <c r="G91" s="6">
        <v>1</v>
      </c>
      <c r="H91" s="11">
        <f t="shared" ref="H91:H102" si="83">E92</f>
        <v>-19.91</v>
      </c>
      <c r="I91" s="11">
        <f t="shared" ref="I91:I102" si="84">H91+273.15</f>
        <v>253.24</v>
      </c>
      <c r="J91" s="11">
        <f t="shared" ref="J91:J102" si="85">EXP(($C$18*(I91-$C$16))/($C$19*I91*$C$16))</f>
        <v>0.00105699915859607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8.02473761206135e-5</v>
      </c>
      <c r="Q91" s="17">
        <f t="shared" ref="Q91:Q102" si="89">P91*$B$93</f>
        <v>1.04321588956798e-5</v>
      </c>
      <c r="R91" s="11">
        <f t="shared" ref="R91:R102" si="90">L91*$B$93</f>
        <v>0.0098696</v>
      </c>
      <c r="S91" s="18">
        <f t="shared" ref="S91:S102" si="91">Q91/R91</f>
        <v>0.00105699915859607</v>
      </c>
      <c r="T91" s="3">
        <v>0.01</v>
      </c>
      <c r="U91" s="19">
        <f t="shared" ref="U91:U102" si="92">S91*T91</f>
        <v>1.05699915859607e-5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0.014810569991586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23.3083333333333</v>
      </c>
      <c r="AU91" s="1">
        <f t="shared" ref="AU91:AU102" si="98">AT91*10000*AS91*0.67*AR91*AQ91</f>
        <v>2282.74472361408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-21.4458052932258</v>
      </c>
      <c r="E92" s="13">
        <f t="shared" ref="E92:E103" si="99">D91</f>
        <v>-19.91</v>
      </c>
      <c r="F92" s="9" t="s">
        <v>107</v>
      </c>
      <c r="G92" s="6">
        <v>2</v>
      </c>
      <c r="H92" s="11">
        <f t="shared" si="83"/>
        <v>-21.4458052932258</v>
      </c>
      <c r="I92" s="11">
        <f t="shared" si="84"/>
        <v>251.704194706774</v>
      </c>
      <c r="J92" s="11">
        <f t="shared" si="85"/>
        <v>0.000835966519542597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0.151759752623879</v>
      </c>
      <c r="P92" s="11">
        <f t="shared" si="88"/>
        <v>0.00012686607220763</v>
      </c>
      <c r="Q92" s="17">
        <f t="shared" si="89"/>
        <v>1.64925893869919e-5</v>
      </c>
      <c r="R92" s="11">
        <f t="shared" si="90"/>
        <v>0.0098696</v>
      </c>
      <c r="S92" s="18">
        <f t="shared" si="91"/>
        <v>0.00167104942317742</v>
      </c>
      <c r="T92" s="3">
        <v>0.01</v>
      </c>
      <c r="U92" s="19">
        <f t="shared" si="92"/>
        <v>1.67104942317742e-5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0.0148167104942318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23.3083333333333</v>
      </c>
      <c r="AU92" s="1">
        <f t="shared" si="98"/>
        <v>2283.69115579211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-18.5325707421429</v>
      </c>
      <c r="E93" s="13">
        <f t="shared" si="99"/>
        <v>-21.4458052932258</v>
      </c>
      <c r="F93" s="9" t="s">
        <v>107</v>
      </c>
      <c r="G93" s="6">
        <v>3</v>
      </c>
      <c r="H93" s="11">
        <f t="shared" si="83"/>
        <v>-18.5325707421429</v>
      </c>
      <c r="I93" s="11">
        <f t="shared" si="84"/>
        <v>254.617429257857</v>
      </c>
      <c r="J93" s="11">
        <f t="shared" si="85"/>
        <v>0.00130139209411202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0.227552886551672</v>
      </c>
      <c r="P93" s="11">
        <f t="shared" si="88"/>
        <v>0.000296135527550715</v>
      </c>
      <c r="Q93" s="17">
        <f t="shared" si="89"/>
        <v>3.8497618581593e-5</v>
      </c>
      <c r="R93" s="11">
        <f t="shared" si="90"/>
        <v>0.0098696</v>
      </c>
      <c r="S93" s="18">
        <f t="shared" si="91"/>
        <v>0.00390062602147939</v>
      </c>
      <c r="T93" s="3">
        <v>0.01</v>
      </c>
      <c r="U93" s="19">
        <f t="shared" si="92"/>
        <v>3.90062602147939e-5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0.0148390062602148</v>
      </c>
      <c r="AR93" s="27">
        <f t="shared" si="96"/>
        <v>7.592</v>
      </c>
      <c r="AS93" s="1">
        <f t="shared" si="97"/>
        <v>0.13</v>
      </c>
      <c r="AT93" s="2">
        <f t="shared" si="101"/>
        <v>23.3083333333333</v>
      </c>
      <c r="AU93" s="1">
        <f t="shared" si="98"/>
        <v>2287.12758951381</v>
      </c>
    </row>
    <row r="94" s="1" customFormat="1" spans="1:47">
      <c r="A94" s="6"/>
      <c r="B94" s="6"/>
      <c r="C94" s="9">
        <v>3</v>
      </c>
      <c r="D94" s="12">
        <v>-5.83839909090323</v>
      </c>
      <c r="E94" s="13">
        <f t="shared" si="99"/>
        <v>-18.5325707421429</v>
      </c>
      <c r="F94" s="9" t="s">
        <v>107</v>
      </c>
      <c r="G94" s="6">
        <v>4</v>
      </c>
      <c r="H94" s="11">
        <f t="shared" si="83"/>
        <v>-5.83839909090323</v>
      </c>
      <c r="I94" s="11">
        <f t="shared" si="84"/>
        <v>267.311600909097</v>
      </c>
      <c r="J94" s="11">
        <f t="shared" si="85"/>
        <v>0.00799988877309425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0.303176751024121</v>
      </c>
      <c r="P94" s="11">
        <f t="shared" si="88"/>
        <v>0.00242538028678106</v>
      </c>
      <c r="Q94" s="17">
        <f t="shared" si="89"/>
        <v>0.000315299437281537</v>
      </c>
      <c r="R94" s="11">
        <f t="shared" si="90"/>
        <v>0.0098696</v>
      </c>
      <c r="S94" s="18">
        <f t="shared" si="91"/>
        <v>0.031946526432838</v>
      </c>
      <c r="T94" s="3">
        <v>0.01</v>
      </c>
      <c r="U94" s="19">
        <f t="shared" si="92"/>
        <v>0.00031946526432838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0.0151194652643284</v>
      </c>
      <c r="AR94" s="27">
        <f t="shared" si="96"/>
        <v>7.592</v>
      </c>
      <c r="AS94" s="1">
        <f t="shared" si="97"/>
        <v>0.13</v>
      </c>
      <c r="AT94" s="2">
        <f t="shared" si="101"/>
        <v>23.3083333333333</v>
      </c>
      <c r="AU94" s="1">
        <f t="shared" si="98"/>
        <v>2330.35457619927</v>
      </c>
    </row>
    <row r="95" s="1" customFormat="1" spans="1:47">
      <c r="A95" s="6"/>
      <c r="B95" s="6"/>
      <c r="C95" s="9">
        <v>4</v>
      </c>
      <c r="D95" s="12">
        <v>6.27570864386667</v>
      </c>
      <c r="E95" s="13">
        <f t="shared" si="99"/>
        <v>-5.83839909090323</v>
      </c>
      <c r="F95" s="9" t="s">
        <v>107</v>
      </c>
      <c r="G95" s="6">
        <v>5</v>
      </c>
      <c r="H95" s="11">
        <f t="shared" si="83"/>
        <v>6.27570864386667</v>
      </c>
      <c r="I95" s="11">
        <f t="shared" si="84"/>
        <v>279.425708643867</v>
      </c>
      <c r="J95" s="11">
        <f t="shared" si="85"/>
        <v>0.0388060569972222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0.285713802200473</v>
      </c>
      <c r="O95" s="11">
        <f t="shared" si="100"/>
        <v>0.090957568536867</v>
      </c>
      <c r="P95" s="11">
        <f t="shared" si="88"/>
        <v>0.00352970458897041</v>
      </c>
      <c r="Q95" s="17">
        <f t="shared" si="89"/>
        <v>0.000458861596566153</v>
      </c>
      <c r="R95" s="11">
        <f t="shared" si="90"/>
        <v>0.0098696</v>
      </c>
      <c r="S95" s="18">
        <f t="shared" si="91"/>
        <v>0.0464924208241624</v>
      </c>
      <c r="T95" s="3">
        <v>0.01</v>
      </c>
      <c r="U95" s="19">
        <f t="shared" si="92"/>
        <v>0.000464924208241624</v>
      </c>
      <c r="V95" s="18"/>
      <c r="W95" s="3"/>
      <c r="X95" s="19"/>
      <c r="Y95" s="20">
        <v>0.02</v>
      </c>
      <c r="Z95" s="3">
        <v>0.49</v>
      </c>
      <c r="AA95" s="21">
        <f t="shared" si="93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4"/>
        <v>0.005</v>
      </c>
      <c r="AQ95" s="1">
        <f t="shared" si="95"/>
        <v>0.0152649242082416</v>
      </c>
      <c r="AR95" s="27">
        <f t="shared" si="96"/>
        <v>7.592</v>
      </c>
      <c r="AS95" s="1">
        <f t="shared" si="97"/>
        <v>0.13</v>
      </c>
      <c r="AT95" s="2">
        <f t="shared" si="101"/>
        <v>23.3083333333333</v>
      </c>
      <c r="AU95" s="1">
        <f t="shared" si="98"/>
        <v>2352.77408043908</v>
      </c>
    </row>
    <row r="96" s="1" customFormat="1" spans="1:47">
      <c r="A96" s="6"/>
      <c r="B96" s="6"/>
      <c r="C96" s="9">
        <v>5</v>
      </c>
      <c r="D96" s="12">
        <v>14.023073525871</v>
      </c>
      <c r="E96" s="13">
        <f t="shared" si="99"/>
        <v>6.27570864386667</v>
      </c>
      <c r="F96" s="9" t="s">
        <v>109</v>
      </c>
      <c r="G96" s="6">
        <v>6</v>
      </c>
      <c r="H96" s="11">
        <f t="shared" si="83"/>
        <v>14.023073525871</v>
      </c>
      <c r="I96" s="11">
        <f t="shared" si="84"/>
        <v>287.173073525871</v>
      </c>
      <c r="J96" s="11">
        <f t="shared" si="85"/>
        <v>0.0993496324907691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0.163347863947897</v>
      </c>
      <c r="P96" s="11">
        <f t="shared" si="88"/>
        <v>0.0162285502513757</v>
      </c>
      <c r="Q96" s="17">
        <f t="shared" si="89"/>
        <v>0.00210971153267884</v>
      </c>
      <c r="R96" s="11">
        <f t="shared" si="90"/>
        <v>0.0098696</v>
      </c>
      <c r="S96" s="18">
        <f t="shared" si="91"/>
        <v>0.213758564954896</v>
      </c>
      <c r="T96" s="3">
        <v>0.01</v>
      </c>
      <c r="U96" s="19">
        <f t="shared" si="92"/>
        <v>0.00213758564954896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0.029237585649549</v>
      </c>
      <c r="AR96" s="27">
        <f t="shared" si="96"/>
        <v>7.592</v>
      </c>
      <c r="AS96" s="1">
        <f t="shared" si="97"/>
        <v>0.13</v>
      </c>
      <c r="AT96" s="2">
        <f t="shared" si="101"/>
        <v>23.3083333333333</v>
      </c>
      <c r="AU96" s="1">
        <f t="shared" si="98"/>
        <v>4506.3724360804</v>
      </c>
    </row>
    <row r="97" s="1" customFormat="1" spans="1:47">
      <c r="A97" s="6"/>
      <c r="B97" s="6"/>
      <c r="C97" s="9">
        <v>6</v>
      </c>
      <c r="D97" s="12">
        <v>18.3035349393333</v>
      </c>
      <c r="E97" s="13">
        <f t="shared" si="99"/>
        <v>14.023073525871</v>
      </c>
      <c r="F97" s="9" t="s">
        <v>107</v>
      </c>
      <c r="G97" s="6">
        <v>7</v>
      </c>
      <c r="H97" s="11">
        <f t="shared" si="83"/>
        <v>18.3035349393333</v>
      </c>
      <c r="I97" s="11">
        <f t="shared" si="84"/>
        <v>291.453534939333</v>
      </c>
      <c r="J97" s="11">
        <f t="shared" si="85"/>
        <v>0.163465825550508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0.223039313696521</v>
      </c>
      <c r="P97" s="11">
        <f t="shared" si="88"/>
        <v>0.0364593055436205</v>
      </c>
      <c r="Q97" s="17">
        <f t="shared" si="89"/>
        <v>0.00473970972067067</v>
      </c>
      <c r="R97" s="11">
        <f t="shared" si="90"/>
        <v>0.0098696</v>
      </c>
      <c r="S97" s="18">
        <f t="shared" si="91"/>
        <v>0.480233213166761</v>
      </c>
      <c r="T97" s="3">
        <v>0.01</v>
      </c>
      <c r="U97" s="19">
        <f t="shared" si="92"/>
        <v>0.00480233213166761</v>
      </c>
      <c r="V97" s="18"/>
      <c r="W97" s="3"/>
      <c r="X97" s="19"/>
      <c r="Y97" s="20">
        <v>0.04</v>
      </c>
      <c r="Z97" s="3">
        <v>0.49</v>
      </c>
      <c r="AA97" s="21">
        <f t="shared" si="93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0.0319023321316676</v>
      </c>
      <c r="AR97" s="27">
        <f t="shared" si="96"/>
        <v>7.592</v>
      </c>
      <c r="AS97" s="1">
        <f t="shared" si="97"/>
        <v>0.13</v>
      </c>
      <c r="AT97" s="2">
        <f t="shared" si="101"/>
        <v>23.3083333333333</v>
      </c>
      <c r="AU97" s="1">
        <f t="shared" si="98"/>
        <v>4917.0882947733</v>
      </c>
    </row>
    <row r="98" s="1" customFormat="1" spans="1:47">
      <c r="A98" s="6"/>
      <c r="B98" s="6"/>
      <c r="C98" s="9">
        <v>7</v>
      </c>
      <c r="D98" s="12">
        <v>22.3166480054839</v>
      </c>
      <c r="E98" s="13">
        <f t="shared" si="99"/>
        <v>18.3035349393333</v>
      </c>
      <c r="F98" s="9" t="s">
        <v>107</v>
      </c>
      <c r="G98" s="6">
        <v>8</v>
      </c>
      <c r="H98" s="11">
        <f t="shared" si="83"/>
        <v>22.3166480054839</v>
      </c>
      <c r="I98" s="11">
        <f t="shared" si="84"/>
        <v>295.466648005484</v>
      </c>
      <c r="J98" s="11">
        <f t="shared" si="85"/>
        <v>0.257329355342525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0.2625000081529</v>
      </c>
      <c r="P98" s="11">
        <f t="shared" si="88"/>
        <v>0.0675489578753935</v>
      </c>
      <c r="Q98" s="17">
        <f t="shared" si="89"/>
        <v>0.00878136452380115</v>
      </c>
      <c r="R98" s="11">
        <f t="shared" si="90"/>
        <v>0.0098696</v>
      </c>
      <c r="S98" s="18">
        <f t="shared" si="91"/>
        <v>0.889738644301811</v>
      </c>
      <c r="T98" s="3">
        <v>0.01</v>
      </c>
      <c r="U98" s="19">
        <f t="shared" si="92"/>
        <v>0.00889738644301811</v>
      </c>
      <c r="V98" s="18"/>
      <c r="W98" s="3"/>
      <c r="X98" s="19"/>
      <c r="Y98" s="20">
        <v>0.04</v>
      </c>
      <c r="Z98" s="3">
        <v>0.49</v>
      </c>
      <c r="AA98" s="21">
        <f t="shared" si="93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0.0359973864430181</v>
      </c>
      <c r="AR98" s="27">
        <f t="shared" si="96"/>
        <v>7.592</v>
      </c>
      <c r="AS98" s="1">
        <f t="shared" si="97"/>
        <v>0.13</v>
      </c>
      <c r="AT98" s="2">
        <f t="shared" si="101"/>
        <v>23.3083333333333</v>
      </c>
      <c r="AU98" s="1">
        <f t="shared" si="98"/>
        <v>5548.25668514984</v>
      </c>
    </row>
    <row r="99" s="1" customFormat="1" spans="1:47">
      <c r="A99" s="6"/>
      <c r="B99" s="6"/>
      <c r="C99" s="9">
        <v>8</v>
      </c>
      <c r="D99" s="12">
        <v>19.127484743871</v>
      </c>
      <c r="E99" s="13">
        <f t="shared" si="99"/>
        <v>22.3166480054839</v>
      </c>
      <c r="F99" s="9" t="s">
        <v>107</v>
      </c>
      <c r="G99" s="6">
        <v>9</v>
      </c>
      <c r="H99" s="11">
        <f t="shared" si="83"/>
        <v>19.127484743871</v>
      </c>
      <c r="I99" s="11">
        <f t="shared" si="84"/>
        <v>292.277484743871</v>
      </c>
      <c r="J99" s="11">
        <f t="shared" si="85"/>
        <v>0.179609035555245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0.270871050277507</v>
      </c>
      <c r="P99" s="11">
        <f t="shared" si="88"/>
        <v>0.0486508881001793</v>
      </c>
      <c r="Q99" s="17">
        <f t="shared" si="89"/>
        <v>0.00632461545302331</v>
      </c>
      <c r="R99" s="11">
        <f t="shared" si="90"/>
        <v>0.0098696</v>
      </c>
      <c r="S99" s="18">
        <f t="shared" si="91"/>
        <v>0.640817809538716</v>
      </c>
      <c r="T99" s="3">
        <v>0.01</v>
      </c>
      <c r="U99" s="19">
        <f t="shared" si="92"/>
        <v>0.00640817809538716</v>
      </c>
      <c r="V99" s="18"/>
      <c r="W99" s="3"/>
      <c r="X99" s="19"/>
      <c r="Y99" s="20">
        <v>0.02</v>
      </c>
      <c r="Z99" s="3">
        <v>0.49</v>
      </c>
      <c r="AA99" s="21">
        <f t="shared" si="93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4"/>
        <v>0.005</v>
      </c>
      <c r="AQ99" s="1">
        <f t="shared" si="95"/>
        <v>0.0212081780953872</v>
      </c>
      <c r="AR99" s="27">
        <f t="shared" si="96"/>
        <v>7.592</v>
      </c>
      <c r="AS99" s="1">
        <f t="shared" si="97"/>
        <v>0.13</v>
      </c>
      <c r="AT99" s="2">
        <f t="shared" si="101"/>
        <v>23.3083333333333</v>
      </c>
      <c r="AU99" s="1">
        <f t="shared" si="98"/>
        <v>3268.80441956093</v>
      </c>
    </row>
    <row r="100" s="1" customFormat="1" spans="1:47">
      <c r="A100" s="6"/>
      <c r="B100" s="6"/>
      <c r="C100" s="9">
        <v>9</v>
      </c>
      <c r="D100" s="12">
        <v>12.9085008652333</v>
      </c>
      <c r="E100" s="13">
        <f t="shared" si="99"/>
        <v>19.127484743871</v>
      </c>
      <c r="F100" s="9" t="s">
        <v>107</v>
      </c>
      <c r="G100" s="6">
        <v>10</v>
      </c>
      <c r="H100" s="11">
        <f t="shared" si="83"/>
        <v>12.9085008652333</v>
      </c>
      <c r="I100" s="11">
        <f t="shared" si="84"/>
        <v>286.058500865233</v>
      </c>
      <c r="J100" s="11">
        <f t="shared" si="85"/>
        <v>0.08705484716818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0.298140162177328</v>
      </c>
      <c r="P100" s="11">
        <f t="shared" si="88"/>
        <v>0.0259545462530436</v>
      </c>
      <c r="Q100" s="17">
        <f t="shared" si="89"/>
        <v>0.00337409101289567</v>
      </c>
      <c r="R100" s="11">
        <f t="shared" si="90"/>
        <v>0.0098696</v>
      </c>
      <c r="S100" s="18">
        <f t="shared" si="91"/>
        <v>0.341867047590143</v>
      </c>
      <c r="T100" s="3">
        <v>0.01</v>
      </c>
      <c r="U100" s="19">
        <f t="shared" si="92"/>
        <v>0.00341867047590143</v>
      </c>
      <c r="V100" s="18"/>
      <c r="W100" s="3"/>
      <c r="X100" s="19"/>
      <c r="Y100" s="20">
        <v>0.02</v>
      </c>
      <c r="Z100" s="3">
        <v>0.49</v>
      </c>
      <c r="AA100" s="21">
        <f t="shared" si="93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0.0182186704759014</v>
      </c>
      <c r="AR100" s="27">
        <f t="shared" si="96"/>
        <v>7.592</v>
      </c>
      <c r="AS100" s="1">
        <f t="shared" si="97"/>
        <v>0.13</v>
      </c>
      <c r="AT100" s="2">
        <f t="shared" si="101"/>
        <v>23.3083333333333</v>
      </c>
      <c r="AU100" s="1">
        <f t="shared" si="98"/>
        <v>2808.03331159803</v>
      </c>
    </row>
    <row r="101" s="1" customFormat="1" spans="1:47">
      <c r="A101" s="6"/>
      <c r="B101" s="6"/>
      <c r="C101" s="9">
        <v>10</v>
      </c>
      <c r="D101" s="12">
        <v>5.63895722503226</v>
      </c>
      <c r="E101" s="13">
        <f t="shared" si="99"/>
        <v>12.9085008652333</v>
      </c>
      <c r="F101" s="9" t="s">
        <v>107</v>
      </c>
      <c r="G101" s="6">
        <v>11</v>
      </c>
      <c r="H101" s="11">
        <f t="shared" si="83"/>
        <v>5.63895722503226</v>
      </c>
      <c r="I101" s="11">
        <f t="shared" si="84"/>
        <v>278.788957225032</v>
      </c>
      <c r="J101" s="11">
        <f t="shared" si="85"/>
        <v>0.03583729264446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0.25857633512807</v>
      </c>
      <c r="O101" s="11">
        <f t="shared" si="100"/>
        <v>0.0895292807962142</v>
      </c>
      <c r="P101" s="11">
        <f t="shared" si="88"/>
        <v>0.00320848703614196</v>
      </c>
      <c r="Q101" s="17">
        <f t="shared" si="89"/>
        <v>0.000417103314698455</v>
      </c>
      <c r="R101" s="11">
        <f t="shared" si="90"/>
        <v>0.0098696</v>
      </c>
      <c r="S101" s="18">
        <f t="shared" si="91"/>
        <v>0.0422614203917539</v>
      </c>
      <c r="T101" s="3">
        <v>0.01</v>
      </c>
      <c r="U101" s="19">
        <f t="shared" si="92"/>
        <v>0.00042261420391754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0.0152226142039175</v>
      </c>
      <c r="AR101" s="27">
        <f t="shared" si="96"/>
        <v>7.592</v>
      </c>
      <c r="AS101" s="1">
        <f t="shared" si="97"/>
        <v>0.13</v>
      </c>
      <c r="AT101" s="2">
        <f t="shared" si="101"/>
        <v>23.3083333333333</v>
      </c>
      <c r="AU101" s="1">
        <f t="shared" si="98"/>
        <v>2346.25286355265</v>
      </c>
    </row>
    <row r="102" s="1" customFormat="1" spans="1:48">
      <c r="A102" s="6"/>
      <c r="B102" s="6"/>
      <c r="C102" s="9">
        <v>11</v>
      </c>
      <c r="D102" s="12">
        <v>-7.0126838587</v>
      </c>
      <c r="E102" s="13">
        <f t="shared" si="99"/>
        <v>5.63895722503226</v>
      </c>
      <c r="F102" s="9" t="s">
        <v>109</v>
      </c>
      <c r="G102" s="6">
        <v>12</v>
      </c>
      <c r="H102" s="11">
        <f t="shared" si="83"/>
        <v>-7.0126838587</v>
      </c>
      <c r="I102" s="11">
        <f t="shared" si="84"/>
        <v>266.1373161413</v>
      </c>
      <c r="J102" s="11">
        <f t="shared" si="85"/>
        <v>0.00681215988619432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0.162240793760072</v>
      </c>
      <c r="P102" s="11">
        <f t="shared" si="88"/>
        <v>0.00110521022715669</v>
      </c>
      <c r="Q102" s="17">
        <f t="shared" si="89"/>
        <v>0.00014367732953037</v>
      </c>
      <c r="R102" s="11">
        <f t="shared" si="90"/>
        <v>0.0098696</v>
      </c>
      <c r="S102" s="18">
        <f t="shared" si="91"/>
        <v>0.0145575635821482</v>
      </c>
      <c r="T102" s="3">
        <v>0.01</v>
      </c>
      <c r="U102" s="19">
        <f t="shared" si="92"/>
        <v>0.000145575635821482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0.0149455756358215</v>
      </c>
      <c r="AR102" s="27">
        <f t="shared" si="96"/>
        <v>7.592</v>
      </c>
      <c r="AS102" s="1">
        <f t="shared" si="97"/>
        <v>0.13</v>
      </c>
      <c r="AT102" s="2">
        <f t="shared" si="101"/>
        <v>23.3083333333333</v>
      </c>
      <c r="AU102" s="1">
        <f t="shared" si="98"/>
        <v>2303.55306672389</v>
      </c>
      <c r="AV102" s="1">
        <f>SUM(AU91:AU102)</f>
        <v>37235.0532029974</v>
      </c>
    </row>
    <row r="103" s="1" customFormat="1" spans="1:46">
      <c r="A103" s="6"/>
      <c r="B103" s="6"/>
      <c r="C103" s="9">
        <v>12</v>
      </c>
      <c r="D103" s="12">
        <v>-16.5118685907419</v>
      </c>
      <c r="E103" s="13">
        <f t="shared" si="99"/>
        <v>-7.0126838587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-19.91</v>
      </c>
      <c r="E107" s="9"/>
      <c r="F107" s="9"/>
      <c r="G107" s="6">
        <v>1</v>
      </c>
      <c r="H107" s="11">
        <f t="shared" ref="H107:H118" si="102">E108</f>
        <v>-19.91</v>
      </c>
      <c r="I107" s="11">
        <f t="shared" ref="I107:I118" si="103">H107+273.15</f>
        <v>253.24</v>
      </c>
      <c r="J107" s="11">
        <f t="shared" ref="J107:J118" si="104">EXP(($C$18*(I107-$C$16))/($C$19*I107*$C$16))</f>
        <v>0.00105699915859607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0.00292015572046598</v>
      </c>
      <c r="Q107" s="17">
        <f t="shared" ref="Q107:Q118" si="108">P107*$B$109</f>
        <v>0.000846845158935133</v>
      </c>
      <c r="R107" s="11">
        <f t="shared" ref="R107:R118" si="109">L107*$B$109</f>
        <v>0.80117865</v>
      </c>
      <c r="S107" s="18">
        <f t="shared" ref="S107:S118" si="110">Q107/R107</f>
        <v>0.00105699915859607</v>
      </c>
      <c r="T107" s="3">
        <v>0.27</v>
      </c>
      <c r="U107" s="19">
        <f t="shared" ref="U107:U118" si="111">S107*T107</f>
        <v>0.000285389772820938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0.226455451232859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 t="shared" ref="AE107:AE118" si="115">$E$9/12</f>
        <v>241.3975</v>
      </c>
      <c r="AF107" s="1">
        <f t="shared" ref="AF107:AF118" si="116">AE107*10000*AC107*AB107</f>
        <v>5593493.69764185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-21.4458052932258</v>
      </c>
      <c r="E108" s="13">
        <f t="shared" ref="E108:E119" si="117">D107</f>
        <v>-19.91</v>
      </c>
      <c r="F108" s="9" t="s">
        <v>107</v>
      </c>
      <c r="G108" s="6">
        <v>2</v>
      </c>
      <c r="H108" s="11">
        <f t="shared" si="102"/>
        <v>-21.4458052932258</v>
      </c>
      <c r="I108" s="11">
        <f t="shared" si="103"/>
        <v>251.704194706774</v>
      </c>
      <c r="J108" s="11">
        <f t="shared" si="104"/>
        <v>0.000835966519542597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8">L108+O107-P107-N108</f>
        <v>5.52244984427953</v>
      </c>
      <c r="P108" s="11">
        <f t="shared" si="107"/>
        <v>0.00461658317567092</v>
      </c>
      <c r="Q108" s="17">
        <f t="shared" si="108"/>
        <v>0.00133880912094457</v>
      </c>
      <c r="R108" s="11">
        <f t="shared" si="109"/>
        <v>0.80117865</v>
      </c>
      <c r="S108" s="18">
        <f t="shared" si="110"/>
        <v>0.00167104942317742</v>
      </c>
      <c r="T108" s="3">
        <v>0.27</v>
      </c>
      <c r="U108" s="19">
        <f t="shared" si="111"/>
        <v>0.000451183344257904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0.226487664923789</v>
      </c>
      <c r="AC108" s="27">
        <f t="shared" si="113"/>
        <v>10.2321666666667</v>
      </c>
      <c r="AD108" s="1">
        <f t="shared" si="114"/>
        <v>0.29</v>
      </c>
      <c r="AE108" s="28">
        <f t="shared" si="115"/>
        <v>241.3975</v>
      </c>
      <c r="AF108" s="1">
        <f t="shared" si="116"/>
        <v>5594289.38207433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-18.5325707421429</v>
      </c>
      <c r="E109" s="13">
        <f t="shared" si="117"/>
        <v>-21.4458052932258</v>
      </c>
      <c r="F109" s="9" t="s">
        <v>107</v>
      </c>
      <c r="G109" s="6">
        <v>3</v>
      </c>
      <c r="H109" s="11">
        <f t="shared" si="102"/>
        <v>-18.5325707421429</v>
      </c>
      <c r="I109" s="11">
        <f t="shared" si="103"/>
        <v>254.617429257857</v>
      </c>
      <c r="J109" s="11">
        <f t="shared" si="104"/>
        <v>0.00130139209411202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8"/>
        <v>8.28051826110386</v>
      </c>
      <c r="P109" s="11">
        <f t="shared" si="107"/>
        <v>0.0107762010001508</v>
      </c>
      <c r="Q109" s="17">
        <f t="shared" si="108"/>
        <v>0.00312509829004373</v>
      </c>
      <c r="R109" s="11">
        <f t="shared" si="109"/>
        <v>0.80117865</v>
      </c>
      <c r="S109" s="18">
        <f t="shared" si="110"/>
        <v>0.00390062602147939</v>
      </c>
      <c r="T109" s="3">
        <v>0.27</v>
      </c>
      <c r="U109" s="19">
        <f t="shared" si="111"/>
        <v>0.00105316902579944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0.226604630741713</v>
      </c>
      <c r="AC109" s="27">
        <f t="shared" si="113"/>
        <v>10.2321666666667</v>
      </c>
      <c r="AD109" s="1">
        <f t="shared" si="114"/>
        <v>0.29</v>
      </c>
      <c r="AE109" s="28">
        <f t="shared" si="115"/>
        <v>241.3975</v>
      </c>
      <c r="AF109" s="1">
        <f t="shared" si="116"/>
        <v>5597178.46053031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-5.83839909090323</v>
      </c>
      <c r="E110" s="13">
        <f t="shared" si="117"/>
        <v>-18.5325707421429</v>
      </c>
      <c r="F110" s="9" t="s">
        <v>107</v>
      </c>
      <c r="G110" s="6">
        <v>4</v>
      </c>
      <c r="H110" s="11">
        <f t="shared" si="102"/>
        <v>-5.83839909090323</v>
      </c>
      <c r="I110" s="11">
        <f t="shared" si="103"/>
        <v>267.311600909097</v>
      </c>
      <c r="J110" s="11">
        <f t="shared" si="104"/>
        <v>0.00799988877309425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8"/>
        <v>11.0324270601037</v>
      </c>
      <c r="P110" s="11">
        <f t="shared" si="107"/>
        <v>0.0882581893781049</v>
      </c>
      <c r="Q110" s="17">
        <f t="shared" si="108"/>
        <v>0.0255948749196504</v>
      </c>
      <c r="R110" s="11">
        <f t="shared" si="109"/>
        <v>0.80117865</v>
      </c>
      <c r="S110" s="18">
        <f t="shared" si="110"/>
        <v>0.0319465264328379</v>
      </c>
      <c r="T110" s="3">
        <v>0.27</v>
      </c>
      <c r="U110" s="19">
        <f t="shared" si="111"/>
        <v>0.00862556213686625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12"/>
        <v>0.228075946723193</v>
      </c>
      <c r="AC110" s="27">
        <f t="shared" si="113"/>
        <v>10.2321666666667</v>
      </c>
      <c r="AD110" s="1">
        <f t="shared" si="114"/>
        <v>0.29</v>
      </c>
      <c r="AE110" s="28">
        <f t="shared" si="115"/>
        <v>241.3975</v>
      </c>
      <c r="AF110" s="1">
        <f t="shared" si="116"/>
        <v>5633520.25148674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6.27570864386667</v>
      </c>
      <c r="E111" s="13">
        <f t="shared" si="117"/>
        <v>-5.83839909090323</v>
      </c>
      <c r="F111" s="9" t="s">
        <v>107</v>
      </c>
      <c r="G111" s="6">
        <v>5</v>
      </c>
      <c r="H111" s="11">
        <f t="shared" si="102"/>
        <v>6.27570864386667</v>
      </c>
      <c r="I111" s="11">
        <f t="shared" si="103"/>
        <v>279.425708643867</v>
      </c>
      <c r="J111" s="11">
        <f t="shared" si="104"/>
        <v>0.0388060569972222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10.3969604271893</v>
      </c>
      <c r="O111" s="11">
        <f t="shared" si="118"/>
        <v>3.30989344353628</v>
      </c>
      <c r="P111" s="11">
        <f t="shared" si="107"/>
        <v>0.128443913624601</v>
      </c>
      <c r="Q111" s="17">
        <f t="shared" si="108"/>
        <v>0.0372487349511343</v>
      </c>
      <c r="R111" s="11">
        <f t="shared" si="109"/>
        <v>0.80117865</v>
      </c>
      <c r="S111" s="18">
        <f t="shared" si="110"/>
        <v>0.0464924208241624</v>
      </c>
      <c r="T111" s="3">
        <v>0.27</v>
      </c>
      <c r="U111" s="19">
        <f t="shared" si="111"/>
        <v>0.0125529536225238</v>
      </c>
      <c r="V111" s="3">
        <v>180.9</v>
      </c>
      <c r="W111" s="21">
        <v>6</v>
      </c>
      <c r="X111" s="21">
        <v>3</v>
      </c>
      <c r="Y111" s="21">
        <v>0.3</v>
      </c>
      <c r="Z111" s="21">
        <v>6</v>
      </c>
      <c r="AA111" s="3">
        <v>30.2</v>
      </c>
      <c r="AB111" s="2">
        <f t="shared" si="112"/>
        <v>0.228839038888856</v>
      </c>
      <c r="AC111" s="27">
        <f t="shared" si="113"/>
        <v>10.2321666666667</v>
      </c>
      <c r="AD111" s="1">
        <f t="shared" si="114"/>
        <v>0.29</v>
      </c>
      <c r="AE111" s="28">
        <f t="shared" si="115"/>
        <v>241.3975</v>
      </c>
      <c r="AF111" s="1">
        <f t="shared" si="116"/>
        <v>5652368.77642231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14.023073525871</v>
      </c>
      <c r="E112" s="13">
        <f t="shared" si="117"/>
        <v>6.27570864386667</v>
      </c>
      <c r="F112" s="9" t="s">
        <v>109</v>
      </c>
      <c r="G112" s="6">
        <v>6</v>
      </c>
      <c r="H112" s="11">
        <f t="shared" si="102"/>
        <v>14.023073525871</v>
      </c>
      <c r="I112" s="11">
        <f t="shared" si="103"/>
        <v>287.173073525871</v>
      </c>
      <c r="J112" s="11">
        <f t="shared" si="104"/>
        <v>0.0993496324907691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8"/>
        <v>5.94413452991168</v>
      </c>
      <c r="P112" s="11">
        <f t="shared" si="107"/>
        <v>0.590547581022416</v>
      </c>
      <c r="Q112" s="17">
        <f t="shared" si="108"/>
        <v>0.171258798496501</v>
      </c>
      <c r="R112" s="11">
        <f t="shared" si="109"/>
        <v>0.80117865</v>
      </c>
      <c r="S112" s="18">
        <f t="shared" si="110"/>
        <v>0.213758564954896</v>
      </c>
      <c r="T112" s="3">
        <v>0.27</v>
      </c>
      <c r="U112" s="19">
        <f t="shared" si="111"/>
        <v>0.0577148125378218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0.286413988076099</v>
      </c>
      <c r="AC112" s="27">
        <f t="shared" si="113"/>
        <v>10.2321666666667</v>
      </c>
      <c r="AD112" s="1">
        <f t="shared" si="114"/>
        <v>0.29</v>
      </c>
      <c r="AE112" s="28">
        <f t="shared" si="115"/>
        <v>241.3975</v>
      </c>
      <c r="AF112" s="1">
        <f t="shared" si="116"/>
        <v>7074481.22135409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18.3035349393333</v>
      </c>
      <c r="E113" s="13">
        <f t="shared" si="117"/>
        <v>14.023073525871</v>
      </c>
      <c r="F113" s="9" t="s">
        <v>107</v>
      </c>
      <c r="G113" s="6">
        <v>7</v>
      </c>
      <c r="H113" s="11">
        <f t="shared" si="102"/>
        <v>18.3035349393333</v>
      </c>
      <c r="I113" s="11">
        <f t="shared" si="103"/>
        <v>291.453534939333</v>
      </c>
      <c r="J113" s="11">
        <f t="shared" si="104"/>
        <v>0.163465825550508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8"/>
        <v>8.11627194888926</v>
      </c>
      <c r="P113" s="11">
        <f t="shared" si="107"/>
        <v>1.32673309451761</v>
      </c>
      <c r="Q113" s="17">
        <f t="shared" si="108"/>
        <v>0.384752597410108</v>
      </c>
      <c r="R113" s="11">
        <f t="shared" si="109"/>
        <v>0.80117865</v>
      </c>
      <c r="S113" s="18">
        <f t="shared" si="110"/>
        <v>0.480233213166761</v>
      </c>
      <c r="T113" s="3">
        <v>0.27</v>
      </c>
      <c r="U113" s="19">
        <f t="shared" si="111"/>
        <v>0.129662967555026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12"/>
        <v>0.300393514595941</v>
      </c>
      <c r="AC113" s="27">
        <f t="shared" si="113"/>
        <v>10.2321666666667</v>
      </c>
      <c r="AD113" s="1">
        <f t="shared" si="114"/>
        <v>0.29</v>
      </c>
      <c r="AE113" s="28">
        <f t="shared" si="115"/>
        <v>241.3975</v>
      </c>
      <c r="AF113" s="1">
        <f t="shared" si="116"/>
        <v>7419778.24581984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22.3166480054839</v>
      </c>
      <c r="E114" s="13">
        <f t="shared" si="117"/>
        <v>18.3035349393333</v>
      </c>
      <c r="F114" s="9" t="s">
        <v>107</v>
      </c>
      <c r="G114" s="6">
        <v>8</v>
      </c>
      <c r="H114" s="11">
        <f t="shared" si="102"/>
        <v>22.3166480054839</v>
      </c>
      <c r="I114" s="11">
        <f t="shared" si="103"/>
        <v>295.466648005484</v>
      </c>
      <c r="J114" s="11">
        <f t="shared" si="104"/>
        <v>0.257329355342525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8"/>
        <v>9.55222385437165</v>
      </c>
      <c r="P114" s="11">
        <f t="shared" si="107"/>
        <v>2.45806760653295</v>
      </c>
      <c r="Q114" s="17">
        <f t="shared" si="108"/>
        <v>0.712839605894555</v>
      </c>
      <c r="R114" s="11">
        <f t="shared" si="109"/>
        <v>0.80117865</v>
      </c>
      <c r="S114" s="18">
        <f t="shared" si="110"/>
        <v>0.88973864430181</v>
      </c>
      <c r="T114" s="3">
        <v>0.27</v>
      </c>
      <c r="U114" s="19">
        <f t="shared" si="111"/>
        <v>0.240229433961489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12"/>
        <v>0.321876579018717</v>
      </c>
      <c r="AC114" s="27">
        <f t="shared" si="113"/>
        <v>10.2321666666667</v>
      </c>
      <c r="AD114" s="1">
        <f t="shared" si="114"/>
        <v>0.29</v>
      </c>
      <c r="AE114" s="28">
        <f t="shared" si="115"/>
        <v>241.3975</v>
      </c>
      <c r="AF114" s="1">
        <f t="shared" si="116"/>
        <v>7950414.11614503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19.127484743871</v>
      </c>
      <c r="E115" s="13">
        <f t="shared" si="117"/>
        <v>22.3166480054839</v>
      </c>
      <c r="F115" s="9" t="s">
        <v>107</v>
      </c>
      <c r="G115" s="6">
        <v>9</v>
      </c>
      <c r="H115" s="11">
        <f t="shared" si="102"/>
        <v>19.127484743871</v>
      </c>
      <c r="I115" s="11">
        <f t="shared" si="103"/>
        <v>292.277484743871</v>
      </c>
      <c r="J115" s="11">
        <f t="shared" si="104"/>
        <v>0.179609035555245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8"/>
        <v>9.8568412478387</v>
      </c>
      <c r="P115" s="11">
        <f t="shared" si="107"/>
        <v>1.77037775014547</v>
      </c>
      <c r="Q115" s="17">
        <f t="shared" si="108"/>
        <v>0.513409547542186</v>
      </c>
      <c r="R115" s="11">
        <f t="shared" si="109"/>
        <v>0.80117865</v>
      </c>
      <c r="S115" s="18">
        <f t="shared" si="110"/>
        <v>0.640817809538716</v>
      </c>
      <c r="T115" s="3">
        <v>0.27</v>
      </c>
      <c r="U115" s="19">
        <f t="shared" si="111"/>
        <v>0.173020808575453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12"/>
        <v>0.260017943106211</v>
      </c>
      <c r="AC115" s="27">
        <f t="shared" si="113"/>
        <v>10.2321666666667</v>
      </c>
      <c r="AD115" s="1">
        <f t="shared" si="114"/>
        <v>0.29</v>
      </c>
      <c r="AE115" s="28">
        <f t="shared" si="115"/>
        <v>241.3975</v>
      </c>
      <c r="AF115" s="1">
        <f t="shared" si="116"/>
        <v>6422493.77579721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12.9085008652333</v>
      </c>
      <c r="E116" s="13">
        <f t="shared" si="117"/>
        <v>19.127484743871</v>
      </c>
      <c r="F116" s="9" t="s">
        <v>107</v>
      </c>
      <c r="G116" s="6">
        <v>10</v>
      </c>
      <c r="H116" s="11">
        <f t="shared" si="102"/>
        <v>12.9085008652333</v>
      </c>
      <c r="I116" s="11">
        <f t="shared" si="103"/>
        <v>286.058500865233</v>
      </c>
      <c r="J116" s="11">
        <f t="shared" si="104"/>
        <v>0.08705484716818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8"/>
        <v>10.8491484976932</v>
      </c>
      <c r="P116" s="11">
        <f t="shared" si="107"/>
        <v>0.944470964371574</v>
      </c>
      <c r="Q116" s="17">
        <f t="shared" si="108"/>
        <v>0.273896579667756</v>
      </c>
      <c r="R116" s="11">
        <f t="shared" si="109"/>
        <v>0.80117865</v>
      </c>
      <c r="S116" s="18">
        <f t="shared" si="110"/>
        <v>0.341867047590143</v>
      </c>
      <c r="T116" s="3">
        <v>0.27</v>
      </c>
      <c r="U116" s="19">
        <f t="shared" si="111"/>
        <v>0.0923041028493386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12"/>
        <v>0.244334687183626</v>
      </c>
      <c r="AC116" s="27">
        <f t="shared" si="113"/>
        <v>10.2321666666667</v>
      </c>
      <c r="AD116" s="1">
        <f t="shared" si="114"/>
        <v>0.29</v>
      </c>
      <c r="AE116" s="28">
        <f t="shared" si="115"/>
        <v>241.3975</v>
      </c>
      <c r="AF116" s="1">
        <f t="shared" si="116"/>
        <v>6035114.30365868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5.63895722503226</v>
      </c>
      <c r="E117" s="13">
        <f t="shared" si="117"/>
        <v>12.9085008652333</v>
      </c>
      <c r="F117" s="9" t="s">
        <v>107</v>
      </c>
      <c r="G117" s="6">
        <v>11</v>
      </c>
      <c r="H117" s="11">
        <f t="shared" si="102"/>
        <v>5.63895722503226</v>
      </c>
      <c r="I117" s="11">
        <f t="shared" si="103"/>
        <v>278.788957225032</v>
      </c>
      <c r="J117" s="11">
        <f t="shared" si="104"/>
        <v>0.03583729264446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9.40944365665558</v>
      </c>
      <c r="O117" s="11">
        <f t="shared" si="118"/>
        <v>3.25791887666608</v>
      </c>
      <c r="P117" s="11">
        <f t="shared" si="107"/>
        <v>0.116754992194993</v>
      </c>
      <c r="Q117" s="17">
        <f t="shared" si="108"/>
        <v>0.0338589477365479</v>
      </c>
      <c r="R117" s="11">
        <f t="shared" si="109"/>
        <v>0.80117865</v>
      </c>
      <c r="S117" s="18">
        <f t="shared" si="110"/>
        <v>0.0422614203917539</v>
      </c>
      <c r="T117" s="3">
        <v>0.27</v>
      </c>
      <c r="U117" s="19">
        <f t="shared" si="111"/>
        <v>0.0114105835057736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0.228617076375172</v>
      </c>
      <c r="AC117" s="27">
        <f t="shared" si="113"/>
        <v>10.2321666666667</v>
      </c>
      <c r="AD117" s="1">
        <f t="shared" si="114"/>
        <v>0.29</v>
      </c>
      <c r="AE117" s="28">
        <f t="shared" si="115"/>
        <v>241.3975</v>
      </c>
      <c r="AF117" s="1">
        <f t="shared" si="116"/>
        <v>5646886.25915612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-7.0126838587</v>
      </c>
      <c r="E118" s="13">
        <f t="shared" si="117"/>
        <v>5.63895722503226</v>
      </c>
      <c r="F118" s="9" t="s">
        <v>109</v>
      </c>
      <c r="G118" s="6">
        <v>12</v>
      </c>
      <c r="H118" s="11">
        <f t="shared" si="102"/>
        <v>-7.0126838587</v>
      </c>
      <c r="I118" s="11">
        <f t="shared" si="103"/>
        <v>266.1373161413</v>
      </c>
      <c r="J118" s="11">
        <f t="shared" si="104"/>
        <v>0.00681215988619432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8"/>
        <v>5.90384888447109</v>
      </c>
      <c r="P118" s="11">
        <f t="shared" si="107"/>
        <v>0.0402179625449471</v>
      </c>
      <c r="Q118" s="17">
        <f t="shared" si="108"/>
        <v>0.0116632091380346</v>
      </c>
      <c r="R118" s="11">
        <f t="shared" si="109"/>
        <v>0.80117865</v>
      </c>
      <c r="S118" s="18">
        <f t="shared" si="110"/>
        <v>0.0145575635821482</v>
      </c>
      <c r="T118" s="3">
        <v>0.27</v>
      </c>
      <c r="U118" s="19">
        <f t="shared" si="111"/>
        <v>0.00393054216718001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0.227163704343083</v>
      </c>
      <c r="AC118" s="27">
        <f t="shared" si="113"/>
        <v>10.2321666666667</v>
      </c>
      <c r="AD118" s="1">
        <f t="shared" si="114"/>
        <v>0.29</v>
      </c>
      <c r="AE118" s="28">
        <f t="shared" si="115"/>
        <v>241.3975</v>
      </c>
      <c r="AF118" s="1">
        <f t="shared" si="116"/>
        <v>5610987.68724027</v>
      </c>
      <c r="AG118" s="1">
        <f>SUM(AF107:AF118)</f>
        <v>74231006.1773268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-16.5118685907419</v>
      </c>
      <c r="E119" s="13">
        <f t="shared" si="117"/>
        <v>-7.0126838587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-19.91</v>
      </c>
      <c r="E123" s="9"/>
      <c r="F123" s="9"/>
      <c r="G123" s="6">
        <v>1</v>
      </c>
      <c r="H123" s="11">
        <f t="shared" ref="H123:H134" si="119">E124</f>
        <v>-19.91</v>
      </c>
      <c r="I123" s="11">
        <f t="shared" ref="I123:I134" si="120">H123+273.15</f>
        <v>253.24</v>
      </c>
      <c r="J123" s="11">
        <f t="shared" ref="J123:J134" si="121">EXP(($C$18*(I123-$C$16))/($C$19*I123*$C$16))</f>
        <v>0.00105699915859607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0.000550929101443442</v>
      </c>
      <c r="Q123" s="17">
        <f t="shared" ref="Q123:Q134" si="125">P123*$B$125</f>
        <v>0.000143241566375295</v>
      </c>
      <c r="R123" s="11">
        <f t="shared" ref="R123:R134" si="126">L123*$B$125</f>
        <v>0.1355172</v>
      </c>
      <c r="S123" s="18">
        <f t="shared" ref="S123:S134" si="127">Q123/R123</f>
        <v>0.00105699915859607</v>
      </c>
      <c r="T123" s="3">
        <v>0.01</v>
      </c>
      <c r="U123" s="19">
        <f t="shared" ref="U123:U134" si="128">S123*T123</f>
        <v>1.05699915859607e-5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0.00550056999158596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1.29166666666667</v>
      </c>
      <c r="AX123" s="1">
        <f t="shared" ref="AX123:AX134" si="134">AW123*10000*AV123*0.67*AU123*AT123</f>
        <v>645.100487204006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-21.4458052932258</v>
      </c>
      <c r="E124" s="13">
        <f t="shared" ref="E124:E135" si="135">D123</f>
        <v>-19.91</v>
      </c>
      <c r="F124" s="9" t="s">
        <v>107</v>
      </c>
      <c r="G124" s="6">
        <v>2</v>
      </c>
      <c r="H124" s="11">
        <f t="shared" si="119"/>
        <v>-21.4458052932258</v>
      </c>
      <c r="I124" s="11">
        <f t="shared" si="120"/>
        <v>251.704194706774</v>
      </c>
      <c r="J124" s="11">
        <f t="shared" si="121"/>
        <v>0.000835966519542597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1.04188907089856</v>
      </c>
      <c r="P124" s="11">
        <f t="shared" si="124"/>
        <v>0.000870984380348536</v>
      </c>
      <c r="Q124" s="17">
        <f t="shared" si="125"/>
        <v>0.000226455938890619</v>
      </c>
      <c r="R124" s="11">
        <f t="shared" si="126"/>
        <v>0.1355172</v>
      </c>
      <c r="S124" s="18">
        <f t="shared" si="127"/>
        <v>0.00167104942317742</v>
      </c>
      <c r="T124" s="3">
        <v>0.01</v>
      </c>
      <c r="U124" s="19">
        <f t="shared" si="128"/>
        <v>1.67104942317742e-5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0.00550671049423177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1.29166666666667</v>
      </c>
      <c r="AX124" s="1">
        <f t="shared" si="134"/>
        <v>645.820638252816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-18.5325707421429</v>
      </c>
      <c r="E125" s="13">
        <f t="shared" si="135"/>
        <v>-21.4458052932258</v>
      </c>
      <c r="F125" s="9" t="s">
        <v>107</v>
      </c>
      <c r="G125" s="6">
        <v>3</v>
      </c>
      <c r="H125" s="11">
        <f t="shared" si="119"/>
        <v>-18.5325707421429</v>
      </c>
      <c r="I125" s="11">
        <f t="shared" si="120"/>
        <v>254.617429257857</v>
      </c>
      <c r="J125" s="11">
        <f t="shared" si="121"/>
        <v>0.00130139209411202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1.56223808651821</v>
      </c>
      <c r="P125" s="11">
        <f t="shared" si="124"/>
        <v>0.00203308429491549</v>
      </c>
      <c r="Q125" s="17">
        <f t="shared" si="125"/>
        <v>0.000528601916678027</v>
      </c>
      <c r="R125" s="11">
        <f t="shared" si="126"/>
        <v>0.1355172</v>
      </c>
      <c r="S125" s="18">
        <f t="shared" si="127"/>
        <v>0.00390062602147939</v>
      </c>
      <c r="T125" s="3">
        <v>0.01</v>
      </c>
      <c r="U125" s="19">
        <f t="shared" si="128"/>
        <v>3.90062602147939e-5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0.00552900626021479</v>
      </c>
      <c r="AU125" s="27">
        <f t="shared" si="132"/>
        <v>52.122</v>
      </c>
      <c r="AV125" s="1">
        <f t="shared" si="133"/>
        <v>0.26</v>
      </c>
      <c r="AW125" s="2">
        <f t="shared" si="137"/>
        <v>1.29166666666667</v>
      </c>
      <c r="AX125" s="1">
        <f t="shared" si="134"/>
        <v>648.435459902251</v>
      </c>
    </row>
    <row r="126" s="1" customFormat="1" spans="1:50">
      <c r="A126" s="6"/>
      <c r="B126" s="6"/>
      <c r="C126" s="9">
        <v>3</v>
      </c>
      <c r="D126" s="12">
        <v>-5.83839909090323</v>
      </c>
      <c r="E126" s="13">
        <f t="shared" si="135"/>
        <v>-18.5325707421429</v>
      </c>
      <c r="F126" s="9" t="s">
        <v>107</v>
      </c>
      <c r="G126" s="6">
        <v>4</v>
      </c>
      <c r="H126" s="11">
        <f t="shared" si="119"/>
        <v>-5.83839909090323</v>
      </c>
      <c r="I126" s="11">
        <f t="shared" si="120"/>
        <v>267.311600909097</v>
      </c>
      <c r="J126" s="11">
        <f t="shared" si="121"/>
        <v>0.00799988877309425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2.08142500222329</v>
      </c>
      <c r="P126" s="11">
        <f t="shared" si="124"/>
        <v>0.0166511685073238</v>
      </c>
      <c r="Q126" s="17">
        <f t="shared" si="125"/>
        <v>0.00432930381190419</v>
      </c>
      <c r="R126" s="11">
        <f t="shared" si="126"/>
        <v>0.1355172</v>
      </c>
      <c r="S126" s="18">
        <f t="shared" si="127"/>
        <v>0.031946526432838</v>
      </c>
      <c r="T126" s="3">
        <v>0.01</v>
      </c>
      <c r="U126" s="19">
        <f t="shared" si="128"/>
        <v>0.00031946526432838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0.00580946526432838</v>
      </c>
      <c r="AU126" s="27">
        <f t="shared" si="132"/>
        <v>52.122</v>
      </c>
      <c r="AV126" s="1">
        <f t="shared" si="133"/>
        <v>0.26</v>
      </c>
      <c r="AW126" s="2">
        <f t="shared" si="137"/>
        <v>1.29166666666667</v>
      </c>
      <c r="AX126" s="1">
        <f t="shared" si="134"/>
        <v>681.327367553854</v>
      </c>
    </row>
    <row r="127" s="1" customFormat="1" spans="1:50">
      <c r="A127" s="6"/>
      <c r="B127" s="6"/>
      <c r="C127" s="9">
        <v>4</v>
      </c>
      <c r="D127" s="12">
        <v>6.27570864386667</v>
      </c>
      <c r="E127" s="13">
        <f t="shared" si="135"/>
        <v>-5.83839909090323</v>
      </c>
      <c r="F127" s="9" t="s">
        <v>107</v>
      </c>
      <c r="G127" s="6">
        <v>5</v>
      </c>
      <c r="H127" s="11">
        <f t="shared" si="119"/>
        <v>6.27570864386667</v>
      </c>
      <c r="I127" s="11">
        <f t="shared" si="120"/>
        <v>279.425708643867</v>
      </c>
      <c r="J127" s="11">
        <f t="shared" si="121"/>
        <v>0.0388060569972222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1.96153514203017</v>
      </c>
      <c r="O127" s="11">
        <f t="shared" si="136"/>
        <v>0.624458691685799</v>
      </c>
      <c r="P127" s="11">
        <f t="shared" si="124"/>
        <v>0.0242327795819699</v>
      </c>
      <c r="Q127" s="17">
        <f t="shared" si="125"/>
        <v>0.00630052269131218</v>
      </c>
      <c r="R127" s="11">
        <f t="shared" si="126"/>
        <v>0.1355172</v>
      </c>
      <c r="S127" s="18">
        <f t="shared" si="127"/>
        <v>0.0464924208241624</v>
      </c>
      <c r="T127" s="3">
        <v>0.01</v>
      </c>
      <c r="U127" s="19">
        <f t="shared" si="128"/>
        <v>0.000464924208241624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9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0.00595492420824162</v>
      </c>
      <c r="AU127" s="27">
        <f t="shared" si="132"/>
        <v>52.122</v>
      </c>
      <c r="AV127" s="1">
        <f t="shared" si="133"/>
        <v>0.26</v>
      </c>
      <c r="AW127" s="2">
        <f t="shared" si="137"/>
        <v>1.29166666666667</v>
      </c>
      <c r="AX127" s="1">
        <f t="shared" si="134"/>
        <v>698.386624272731</v>
      </c>
    </row>
    <row r="128" s="1" customFormat="1" spans="1:50">
      <c r="A128" s="6"/>
      <c r="B128" s="6"/>
      <c r="C128" s="9">
        <v>5</v>
      </c>
      <c r="D128" s="12">
        <v>14.023073525871</v>
      </c>
      <c r="E128" s="13">
        <f t="shared" si="135"/>
        <v>6.27570864386667</v>
      </c>
      <c r="F128" s="9" t="s">
        <v>109</v>
      </c>
      <c r="G128" s="6">
        <v>6</v>
      </c>
      <c r="H128" s="11">
        <f t="shared" si="119"/>
        <v>14.023073525871</v>
      </c>
      <c r="I128" s="11">
        <f t="shared" si="120"/>
        <v>287.173073525871</v>
      </c>
      <c r="J128" s="11">
        <f t="shared" si="121"/>
        <v>0.0993496324907691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1.12144591210383</v>
      </c>
      <c r="P128" s="11">
        <f t="shared" si="124"/>
        <v>0.111415239225791</v>
      </c>
      <c r="Q128" s="17">
        <f t="shared" si="125"/>
        <v>0.0289679621987056</v>
      </c>
      <c r="R128" s="11">
        <f t="shared" si="126"/>
        <v>0.1355172</v>
      </c>
      <c r="S128" s="18">
        <f t="shared" si="127"/>
        <v>0.213758564954896</v>
      </c>
      <c r="T128" s="3">
        <v>0.01</v>
      </c>
      <c r="U128" s="19">
        <f t="shared" si="128"/>
        <v>0.00213758564954896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0.012087585649549</v>
      </c>
      <c r="AU128" s="27">
        <f t="shared" si="132"/>
        <v>52.122</v>
      </c>
      <c r="AV128" s="1">
        <f t="shared" si="133"/>
        <v>0.26</v>
      </c>
      <c r="AW128" s="2">
        <f t="shared" si="137"/>
        <v>1.29166666666667</v>
      </c>
      <c r="AX128" s="1">
        <f t="shared" si="134"/>
        <v>1417.6180656863</v>
      </c>
    </row>
    <row r="129" s="1" customFormat="1" spans="1:50">
      <c r="A129" s="6"/>
      <c r="B129" s="6"/>
      <c r="C129" s="9">
        <v>6</v>
      </c>
      <c r="D129" s="12">
        <v>18.3035349393333</v>
      </c>
      <c r="E129" s="13">
        <f t="shared" si="135"/>
        <v>14.023073525871</v>
      </c>
      <c r="F129" s="9" t="s">
        <v>107</v>
      </c>
      <c r="G129" s="6">
        <v>7</v>
      </c>
      <c r="H129" s="11">
        <f t="shared" si="119"/>
        <v>18.3035349393333</v>
      </c>
      <c r="I129" s="11">
        <f t="shared" si="120"/>
        <v>291.453534939333</v>
      </c>
      <c r="J129" s="11">
        <f t="shared" si="121"/>
        <v>0.163465825550508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1.53125067287804</v>
      </c>
      <c r="P129" s="11">
        <f t="shared" si="124"/>
        <v>0.250307155366779</v>
      </c>
      <c r="Q129" s="17">
        <f t="shared" si="125"/>
        <v>0.0650798603953626</v>
      </c>
      <c r="R129" s="11">
        <f t="shared" si="126"/>
        <v>0.1355172</v>
      </c>
      <c r="S129" s="18">
        <f t="shared" si="127"/>
        <v>0.480233213166761</v>
      </c>
      <c r="T129" s="3">
        <v>0.01</v>
      </c>
      <c r="U129" s="19">
        <f t="shared" si="128"/>
        <v>0.00480233213166761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0.0147523321316676</v>
      </c>
      <c r="AU129" s="27">
        <f t="shared" si="132"/>
        <v>52.122</v>
      </c>
      <c r="AV129" s="1">
        <f t="shared" si="133"/>
        <v>0.26</v>
      </c>
      <c r="AW129" s="2">
        <f t="shared" si="137"/>
        <v>1.29166666666667</v>
      </c>
      <c r="AX129" s="1">
        <f t="shared" si="134"/>
        <v>1730.13645132987</v>
      </c>
    </row>
    <row r="130" s="1" customFormat="1" spans="1:50">
      <c r="A130" s="6"/>
      <c r="B130" s="6"/>
      <c r="C130" s="9">
        <v>7</v>
      </c>
      <c r="D130" s="12">
        <v>22.3166480054839</v>
      </c>
      <c r="E130" s="13">
        <f t="shared" si="135"/>
        <v>18.3035349393333</v>
      </c>
      <c r="F130" s="9" t="s">
        <v>107</v>
      </c>
      <c r="G130" s="6">
        <v>8</v>
      </c>
      <c r="H130" s="11">
        <f t="shared" si="119"/>
        <v>22.3166480054839</v>
      </c>
      <c r="I130" s="11">
        <f t="shared" si="120"/>
        <v>295.466648005484</v>
      </c>
      <c r="J130" s="11">
        <f t="shared" si="121"/>
        <v>0.257329355342525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1.80216351751126</v>
      </c>
      <c r="P130" s="11">
        <f t="shared" si="124"/>
        <v>0.46374957618299</v>
      </c>
      <c r="Q130" s="17">
        <f t="shared" si="125"/>
        <v>0.120574889807577</v>
      </c>
      <c r="R130" s="11">
        <f t="shared" si="126"/>
        <v>0.1355172</v>
      </c>
      <c r="S130" s="18">
        <f t="shared" si="127"/>
        <v>0.889738644301811</v>
      </c>
      <c r="T130" s="3">
        <v>0.01</v>
      </c>
      <c r="U130" s="19">
        <f t="shared" si="128"/>
        <v>0.00889738644301811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0.0188473864430181</v>
      </c>
      <c r="AU130" s="27">
        <f t="shared" si="132"/>
        <v>52.122</v>
      </c>
      <c r="AV130" s="1">
        <f t="shared" si="133"/>
        <v>0.26</v>
      </c>
      <c r="AW130" s="2">
        <f t="shared" si="137"/>
        <v>1.29166666666667</v>
      </c>
      <c r="AX130" s="1">
        <f t="shared" si="134"/>
        <v>2210.39968503474</v>
      </c>
    </row>
    <row r="131" s="1" customFormat="1" spans="1:50">
      <c r="A131" s="6"/>
      <c r="B131" s="6"/>
      <c r="C131" s="9">
        <v>8</v>
      </c>
      <c r="D131" s="12">
        <v>19.127484743871</v>
      </c>
      <c r="E131" s="13">
        <f t="shared" si="135"/>
        <v>22.3166480054839</v>
      </c>
      <c r="F131" s="9" t="s">
        <v>107</v>
      </c>
      <c r="G131" s="6">
        <v>9</v>
      </c>
      <c r="H131" s="11">
        <f t="shared" si="119"/>
        <v>19.127484743871</v>
      </c>
      <c r="I131" s="11">
        <f t="shared" si="120"/>
        <v>292.277484743871</v>
      </c>
      <c r="J131" s="11">
        <f t="shared" si="121"/>
        <v>0.179609035555245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1.85963394132827</v>
      </c>
      <c r="P131" s="11">
        <f t="shared" si="124"/>
        <v>0.33400705868777</v>
      </c>
      <c r="Q131" s="17">
        <f t="shared" si="125"/>
        <v>0.0868418352588201</v>
      </c>
      <c r="R131" s="11">
        <f t="shared" si="126"/>
        <v>0.1355172</v>
      </c>
      <c r="S131" s="18">
        <f t="shared" si="127"/>
        <v>0.640817809538716</v>
      </c>
      <c r="T131" s="3">
        <v>0.01</v>
      </c>
      <c r="U131" s="19">
        <f t="shared" si="128"/>
        <v>0.00640817809538716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9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0.0118981780953872</v>
      </c>
      <c r="AU131" s="27">
        <f t="shared" si="132"/>
        <v>52.122</v>
      </c>
      <c r="AV131" s="1">
        <f t="shared" si="133"/>
        <v>0.26</v>
      </c>
      <c r="AW131" s="2">
        <f t="shared" si="137"/>
        <v>1.29166666666667</v>
      </c>
      <c r="AX131" s="1">
        <f t="shared" si="134"/>
        <v>1395.40456678404</v>
      </c>
    </row>
    <row r="132" s="1" customFormat="1" spans="1:50">
      <c r="A132" s="6"/>
      <c r="B132" s="6"/>
      <c r="C132" s="9">
        <v>9</v>
      </c>
      <c r="D132" s="12">
        <v>12.9085008652333</v>
      </c>
      <c r="E132" s="13">
        <f t="shared" si="135"/>
        <v>19.127484743871</v>
      </c>
      <c r="F132" s="9" t="s">
        <v>107</v>
      </c>
      <c r="G132" s="6">
        <v>10</v>
      </c>
      <c r="H132" s="11">
        <f t="shared" si="119"/>
        <v>12.9085008652333</v>
      </c>
      <c r="I132" s="11">
        <f t="shared" si="120"/>
        <v>286.058500865233</v>
      </c>
      <c r="J132" s="11">
        <f t="shared" si="121"/>
        <v>0.08705484716818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2.0468468826405</v>
      </c>
      <c r="P132" s="11">
        <f t="shared" si="124"/>
        <v>0.178187942544934</v>
      </c>
      <c r="Q132" s="17">
        <f t="shared" si="125"/>
        <v>0.0463288650616829</v>
      </c>
      <c r="R132" s="11">
        <f t="shared" si="126"/>
        <v>0.1355172</v>
      </c>
      <c r="S132" s="18">
        <f t="shared" si="127"/>
        <v>0.341867047590143</v>
      </c>
      <c r="T132" s="3">
        <v>0.01</v>
      </c>
      <c r="U132" s="19">
        <f t="shared" si="128"/>
        <v>0.00341867047590143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9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0.00890867047590143</v>
      </c>
      <c r="AU132" s="27">
        <f t="shared" si="132"/>
        <v>52.122</v>
      </c>
      <c r="AV132" s="1">
        <f t="shared" si="133"/>
        <v>0.26</v>
      </c>
      <c r="AW132" s="2">
        <f t="shared" si="137"/>
        <v>1.29166666666667</v>
      </c>
      <c r="AX132" s="1">
        <f t="shared" si="134"/>
        <v>1044.79857053631</v>
      </c>
    </row>
    <row r="133" s="1" customFormat="1" spans="1:50">
      <c r="A133" s="6"/>
      <c r="B133" s="6"/>
      <c r="C133" s="9">
        <v>10</v>
      </c>
      <c r="D133" s="12">
        <v>5.63895722503226</v>
      </c>
      <c r="E133" s="13">
        <f t="shared" si="135"/>
        <v>12.9085008652333</v>
      </c>
      <c r="F133" s="9" t="s">
        <v>107</v>
      </c>
      <c r="G133" s="6">
        <v>11</v>
      </c>
      <c r="H133" s="11">
        <f t="shared" si="119"/>
        <v>5.63895722503226</v>
      </c>
      <c r="I133" s="11">
        <f t="shared" si="120"/>
        <v>278.788957225032</v>
      </c>
      <c r="J133" s="11">
        <f t="shared" si="121"/>
        <v>0.03583729264446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1.77522599309079</v>
      </c>
      <c r="O133" s="11">
        <f t="shared" si="136"/>
        <v>0.614652947004778</v>
      </c>
      <c r="P133" s="11">
        <f t="shared" si="124"/>
        <v>0.02202749753659</v>
      </c>
      <c r="Q133" s="17">
        <f t="shared" si="125"/>
        <v>0.0057271493595134</v>
      </c>
      <c r="R133" s="11">
        <f t="shared" si="126"/>
        <v>0.1355172</v>
      </c>
      <c r="S133" s="18">
        <f t="shared" si="127"/>
        <v>0.0422614203917539</v>
      </c>
      <c r="T133" s="3">
        <v>0.01</v>
      </c>
      <c r="U133" s="19">
        <f t="shared" si="128"/>
        <v>0.000422614203917539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0.00591261420391754</v>
      </c>
      <c r="AU133" s="27">
        <f t="shared" si="132"/>
        <v>52.122</v>
      </c>
      <c r="AV133" s="1">
        <f t="shared" si="133"/>
        <v>0.26</v>
      </c>
      <c r="AW133" s="2">
        <f t="shared" si="137"/>
        <v>1.29166666666667</v>
      </c>
      <c r="AX133" s="1">
        <f t="shared" si="134"/>
        <v>693.424555897122</v>
      </c>
    </row>
    <row r="134" s="1" customFormat="1" spans="1:51">
      <c r="A134" s="6"/>
      <c r="B134" s="6"/>
      <c r="C134" s="9">
        <v>11</v>
      </c>
      <c r="D134" s="12">
        <v>-7.0126838587</v>
      </c>
      <c r="E134" s="13">
        <f t="shared" si="135"/>
        <v>5.63895722503226</v>
      </c>
      <c r="F134" s="9" t="s">
        <v>109</v>
      </c>
      <c r="G134" s="6">
        <v>12</v>
      </c>
      <c r="H134" s="11">
        <f t="shared" si="119"/>
        <v>-7.0126838587</v>
      </c>
      <c r="I134" s="11">
        <f t="shared" si="120"/>
        <v>266.1373161413</v>
      </c>
      <c r="J134" s="11">
        <f t="shared" si="121"/>
        <v>0.00681215988619432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1.11384544946819</v>
      </c>
      <c r="P134" s="11">
        <f t="shared" si="124"/>
        <v>0.00758769329028728</v>
      </c>
      <c r="Q134" s="17">
        <f t="shared" si="125"/>
        <v>0.00197280025547469</v>
      </c>
      <c r="R134" s="11">
        <f t="shared" si="126"/>
        <v>0.1355172</v>
      </c>
      <c r="S134" s="18">
        <f t="shared" si="127"/>
        <v>0.0145575635821482</v>
      </c>
      <c r="T134" s="3">
        <v>0.01</v>
      </c>
      <c r="U134" s="19">
        <f t="shared" si="128"/>
        <v>0.000145575635821482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0.00563557563582148</v>
      </c>
      <c r="AU134" s="27">
        <f t="shared" si="132"/>
        <v>52.122</v>
      </c>
      <c r="AV134" s="1">
        <f t="shared" si="133"/>
        <v>0.26</v>
      </c>
      <c r="AW134" s="2">
        <f t="shared" si="137"/>
        <v>1.29166666666667</v>
      </c>
      <c r="AX134" s="1">
        <f t="shared" si="134"/>
        <v>660.933793025921</v>
      </c>
      <c r="AY134" s="1">
        <f>SUM(AX123:AX134)</f>
        <v>12471.78626548</v>
      </c>
    </row>
    <row r="135" s="1" customFormat="1" spans="1:46">
      <c r="A135" s="6"/>
      <c r="B135" s="6"/>
      <c r="C135" s="9">
        <v>12</v>
      </c>
      <c r="D135" s="12">
        <v>-16.5118685907419</v>
      </c>
      <c r="E135" s="13">
        <f t="shared" si="135"/>
        <v>-7.0126838587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-19.91</v>
      </c>
      <c r="E139" s="9"/>
      <c r="F139" s="9"/>
      <c r="G139" s="6">
        <v>1</v>
      </c>
      <c r="H139" s="11">
        <f t="shared" ref="H139:H150" si="138">E140</f>
        <v>-19.91</v>
      </c>
      <c r="I139" s="11">
        <f t="shared" ref="I139:I150" si="139">H139+273.15</f>
        <v>253.24</v>
      </c>
      <c r="J139" s="11">
        <f t="shared" ref="J139:J150" si="140">EXP(($C$18*(I139-$C$16))/($C$19*I139*$C$16))</f>
        <v>0.00105699915859607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0.000300927660452301</v>
      </c>
      <c r="Q139" s="17">
        <f t="shared" ref="Q139:Q150" si="144">P139*$B$125</f>
        <v>7.82411917175981e-5</v>
      </c>
      <c r="R139" s="11">
        <f t="shared" ref="R139:R150" si="145">L139*$B$125</f>
        <v>0.074022</v>
      </c>
      <c r="S139" s="18">
        <f t="shared" ref="S139:S150" si="146">Q139/R139</f>
        <v>0.00105699915859607</v>
      </c>
      <c r="T139" s="3">
        <v>0.01</v>
      </c>
      <c r="U139" s="19">
        <f t="shared" ref="U139:U150" si="147">S139*T139</f>
        <v>1.05699915859607e-5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0.00550056999158596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0.275</v>
      </c>
      <c r="AX139" s="1">
        <f t="shared" ref="AX139:AX150" si="153">AW139*10000*AV139*0.67*AU139*AT139</f>
        <v>75.0198181107397</v>
      </c>
      <c r="AZ139" s="2">
        <f>$E$12/12</f>
        <v>0.0916666666666667</v>
      </c>
      <c r="BA139" s="1">
        <f t="shared" ref="BA139:BA150" si="154">AZ139*10000*AV139*0.67*AU139*AT139</f>
        <v>25.0066060369132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-21.4458052932258</v>
      </c>
      <c r="E140" s="13">
        <f t="shared" ref="E140:E151" si="155">D139</f>
        <v>-19.91</v>
      </c>
      <c r="F140" s="9" t="s">
        <v>107</v>
      </c>
      <c r="G140" s="6">
        <v>2</v>
      </c>
      <c r="H140" s="11">
        <f t="shared" si="138"/>
        <v>-21.4458052932258</v>
      </c>
      <c r="I140" s="11">
        <f t="shared" si="139"/>
        <v>251.704194706774</v>
      </c>
      <c r="J140" s="11">
        <f t="shared" si="140"/>
        <v>0.000835966519542597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0.569099072339548</v>
      </c>
      <c r="P140" s="11">
        <f t="shared" si="143"/>
        <v>0.000475747770778612</v>
      </c>
      <c r="Q140" s="17">
        <f t="shared" si="144"/>
        <v>0.000123694420402439</v>
      </c>
      <c r="R140" s="11">
        <f t="shared" si="145"/>
        <v>0.074022</v>
      </c>
      <c r="S140" s="18">
        <f t="shared" si="146"/>
        <v>0.00167104942317742</v>
      </c>
      <c r="T140" s="3">
        <v>0.01</v>
      </c>
      <c r="U140" s="19">
        <f t="shared" si="147"/>
        <v>1.67104942317742e-5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0.00550671049423177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0.275</v>
      </c>
      <c r="AX140" s="1">
        <f t="shared" si="153"/>
        <v>75.1035656845915</v>
      </c>
      <c r="AZ140" s="2">
        <f t="shared" ref="AZ140:AZ150" si="158">$E$12/12</f>
        <v>0.0916666666666667</v>
      </c>
      <c r="BA140" s="1">
        <f t="shared" si="154"/>
        <v>25.0345218948638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-18.5325707421429</v>
      </c>
      <c r="E141" s="13">
        <f t="shared" si="155"/>
        <v>-21.4458052932258</v>
      </c>
      <c r="F141" s="9" t="s">
        <v>107</v>
      </c>
      <c r="G141" s="6">
        <v>3</v>
      </c>
      <c r="H141" s="11">
        <f t="shared" si="138"/>
        <v>-18.5325707421429</v>
      </c>
      <c r="I141" s="11">
        <f t="shared" si="139"/>
        <v>254.617429257857</v>
      </c>
      <c r="J141" s="11">
        <f t="shared" si="140"/>
        <v>0.00130139209411202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0.853323324568769</v>
      </c>
      <c r="P141" s="11">
        <f t="shared" si="143"/>
        <v>0.00111050822831518</v>
      </c>
      <c r="Q141" s="17">
        <f t="shared" si="144"/>
        <v>0.000288732139361948</v>
      </c>
      <c r="R141" s="11">
        <f t="shared" si="145"/>
        <v>0.074022</v>
      </c>
      <c r="S141" s="18">
        <f t="shared" si="146"/>
        <v>0.00390062602147939</v>
      </c>
      <c r="T141" s="3">
        <v>0.01</v>
      </c>
      <c r="U141" s="19">
        <f t="shared" si="147"/>
        <v>3.90062602147939e-5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0.00552900626021479</v>
      </c>
      <c r="AU141" s="27">
        <f t="shared" si="151"/>
        <v>28.47</v>
      </c>
      <c r="AV141" s="1">
        <f t="shared" si="152"/>
        <v>0.26</v>
      </c>
      <c r="AW141" s="2">
        <f t="shared" si="157"/>
        <v>0.275</v>
      </c>
      <c r="AX141" s="1">
        <f t="shared" si="153"/>
        <v>75.4076476817744</v>
      </c>
      <c r="AZ141" s="2">
        <f t="shared" si="158"/>
        <v>0.0916666666666667</v>
      </c>
      <c r="BA141" s="1">
        <f t="shared" si="154"/>
        <v>25.1358825605915</v>
      </c>
    </row>
    <row r="142" s="1" customFormat="1" spans="1:53">
      <c r="A142" s="6"/>
      <c r="B142" s="6"/>
      <c r="C142" s="9">
        <v>3</v>
      </c>
      <c r="D142" s="12">
        <v>-5.83839909090323</v>
      </c>
      <c r="E142" s="13">
        <f t="shared" si="155"/>
        <v>-18.5325707421429</v>
      </c>
      <c r="F142" s="9" t="s">
        <v>107</v>
      </c>
      <c r="G142" s="6">
        <v>4</v>
      </c>
      <c r="H142" s="11">
        <f t="shared" si="138"/>
        <v>-5.83839909090323</v>
      </c>
      <c r="I142" s="11">
        <f t="shared" si="139"/>
        <v>267.311600909097</v>
      </c>
      <c r="J142" s="11">
        <f t="shared" si="140"/>
        <v>0.00799988877309425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1.13691281634045</v>
      </c>
      <c r="P142" s="11">
        <f t="shared" si="143"/>
        <v>0.00909517607542897</v>
      </c>
      <c r="Q142" s="17">
        <f t="shared" si="144"/>
        <v>0.00236474577961153</v>
      </c>
      <c r="R142" s="11">
        <f t="shared" si="145"/>
        <v>0.074022</v>
      </c>
      <c r="S142" s="18">
        <f t="shared" si="146"/>
        <v>0.0319465264328379</v>
      </c>
      <c r="T142" s="3">
        <v>0.01</v>
      </c>
      <c r="U142" s="19">
        <f t="shared" si="147"/>
        <v>0.00031946526432838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0.00580946526432838</v>
      </c>
      <c r="AU142" s="27">
        <f t="shared" si="151"/>
        <v>28.47</v>
      </c>
      <c r="AV142" s="1">
        <f t="shared" si="152"/>
        <v>0.26</v>
      </c>
      <c r="AW142" s="2">
        <f t="shared" si="157"/>
        <v>0.275</v>
      </c>
      <c r="AX142" s="1">
        <f t="shared" si="153"/>
        <v>79.2327028139342</v>
      </c>
      <c r="AZ142" s="2">
        <f t="shared" si="158"/>
        <v>0.0916666666666667</v>
      </c>
      <c r="BA142" s="1">
        <f t="shared" si="154"/>
        <v>26.4109009379781</v>
      </c>
    </row>
    <row r="143" s="1" customFormat="1" spans="1:53">
      <c r="A143" s="6"/>
      <c r="B143" s="6"/>
      <c r="C143" s="9">
        <v>4</v>
      </c>
      <c r="D143" s="12">
        <v>6.27570864386667</v>
      </c>
      <c r="E143" s="13">
        <f t="shared" si="155"/>
        <v>-5.83839909090323</v>
      </c>
      <c r="F143" s="9" t="s">
        <v>107</v>
      </c>
      <c r="G143" s="6">
        <v>5</v>
      </c>
      <c r="H143" s="11">
        <f t="shared" si="138"/>
        <v>6.27570864386667</v>
      </c>
      <c r="I143" s="11">
        <f t="shared" si="139"/>
        <v>279.425708643867</v>
      </c>
      <c r="J143" s="11">
        <f t="shared" si="140"/>
        <v>0.0388060569972222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1.07142675825177</v>
      </c>
      <c r="O143" s="11">
        <f t="shared" si="156"/>
        <v>0.341090882013251</v>
      </c>
      <c r="P143" s="11">
        <f t="shared" si="143"/>
        <v>0.013236392208639</v>
      </c>
      <c r="Q143" s="17">
        <f t="shared" si="144"/>
        <v>0.00344146197424615</v>
      </c>
      <c r="R143" s="11">
        <f t="shared" si="145"/>
        <v>0.074022</v>
      </c>
      <c r="S143" s="18">
        <f t="shared" si="146"/>
        <v>0.0464924208241624</v>
      </c>
      <c r="T143" s="3">
        <v>0.01</v>
      </c>
      <c r="U143" s="19">
        <f t="shared" si="147"/>
        <v>0.000464924208241624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0.001</v>
      </c>
      <c r="AF143" s="3">
        <v>0.49</v>
      </c>
      <c r="AG143" s="19">
        <f t="shared" si="148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0.00595492420824162</v>
      </c>
      <c r="AU143" s="27">
        <f t="shared" si="151"/>
        <v>28.47</v>
      </c>
      <c r="AV143" s="1">
        <f t="shared" si="152"/>
        <v>0.26</v>
      </c>
      <c r="AW143" s="2">
        <f t="shared" si="157"/>
        <v>0.275</v>
      </c>
      <c r="AX143" s="1">
        <f t="shared" si="153"/>
        <v>81.2165524025485</v>
      </c>
      <c r="AZ143" s="2">
        <f t="shared" si="158"/>
        <v>0.0916666666666667</v>
      </c>
      <c r="BA143" s="1">
        <f t="shared" si="154"/>
        <v>27.0721841341828</v>
      </c>
    </row>
    <row r="144" s="1" customFormat="1" spans="1:53">
      <c r="A144" s="6"/>
      <c r="B144" s="6"/>
      <c r="C144" s="9">
        <v>5</v>
      </c>
      <c r="D144" s="12">
        <v>14.023073525871</v>
      </c>
      <c r="E144" s="13">
        <f t="shared" si="155"/>
        <v>6.27570864386667</v>
      </c>
      <c r="F144" s="9" t="s">
        <v>109</v>
      </c>
      <c r="G144" s="6">
        <v>6</v>
      </c>
      <c r="H144" s="11">
        <f t="shared" si="138"/>
        <v>14.023073525871</v>
      </c>
      <c r="I144" s="11">
        <f t="shared" si="139"/>
        <v>287.173073525871</v>
      </c>
      <c r="J144" s="11">
        <f t="shared" si="140"/>
        <v>0.0993496324907691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0.612554489804612</v>
      </c>
      <c r="P144" s="11">
        <f t="shared" si="143"/>
        <v>0.0608570634426588</v>
      </c>
      <c r="Q144" s="17">
        <f t="shared" si="144"/>
        <v>0.0158228364950913</v>
      </c>
      <c r="R144" s="11">
        <f t="shared" si="145"/>
        <v>0.074022</v>
      </c>
      <c r="S144" s="18">
        <f t="shared" si="146"/>
        <v>0.213758564954896</v>
      </c>
      <c r="T144" s="3">
        <v>0.01</v>
      </c>
      <c r="U144" s="19">
        <f t="shared" si="147"/>
        <v>0.00213758564954896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0.012087585649549</v>
      </c>
      <c r="AU144" s="27">
        <f t="shared" si="151"/>
        <v>28.47</v>
      </c>
      <c r="AV144" s="1">
        <f t="shared" si="152"/>
        <v>0.26</v>
      </c>
      <c r="AW144" s="2">
        <f t="shared" si="157"/>
        <v>0.275</v>
      </c>
      <c r="AX144" s="1">
        <f t="shared" si="153"/>
        <v>164.857183567206</v>
      </c>
      <c r="AZ144" s="2">
        <f t="shared" si="158"/>
        <v>0.0916666666666667</v>
      </c>
      <c r="BA144" s="1">
        <f t="shared" si="154"/>
        <v>54.9523945224019</v>
      </c>
    </row>
    <row r="145" s="1" customFormat="1" spans="1:53">
      <c r="A145" s="6"/>
      <c r="B145" s="6"/>
      <c r="C145" s="9">
        <v>6</v>
      </c>
      <c r="D145" s="12">
        <v>18.3035349393333</v>
      </c>
      <c r="E145" s="13">
        <f t="shared" si="155"/>
        <v>14.023073525871</v>
      </c>
      <c r="F145" s="9" t="s">
        <v>107</v>
      </c>
      <c r="G145" s="6">
        <v>7</v>
      </c>
      <c r="H145" s="11">
        <f t="shared" si="138"/>
        <v>18.3035349393333</v>
      </c>
      <c r="I145" s="11">
        <f t="shared" si="139"/>
        <v>291.453534939333</v>
      </c>
      <c r="J145" s="11">
        <f t="shared" si="140"/>
        <v>0.163465825550508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0.836397426361953</v>
      </c>
      <c r="P145" s="11">
        <f t="shared" si="143"/>
        <v>0.136722395788577</v>
      </c>
      <c r="Q145" s="17">
        <f t="shared" si="144"/>
        <v>0.03554782290503</v>
      </c>
      <c r="R145" s="11">
        <f t="shared" si="145"/>
        <v>0.074022</v>
      </c>
      <c r="S145" s="18">
        <f t="shared" si="146"/>
        <v>0.480233213166761</v>
      </c>
      <c r="T145" s="3">
        <v>0.01</v>
      </c>
      <c r="U145" s="19">
        <f t="shared" si="147"/>
        <v>0.00480233213166761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0.0147523321316676</v>
      </c>
      <c r="AU145" s="27">
        <f t="shared" si="151"/>
        <v>28.47</v>
      </c>
      <c r="AV145" s="1">
        <f t="shared" si="152"/>
        <v>0.26</v>
      </c>
      <c r="AW145" s="2">
        <f t="shared" si="157"/>
        <v>0.275</v>
      </c>
      <c r="AX145" s="1">
        <f t="shared" si="153"/>
        <v>201.200471027518</v>
      </c>
      <c r="AZ145" s="2">
        <f t="shared" si="158"/>
        <v>0.0916666666666667</v>
      </c>
      <c r="BA145" s="1">
        <f t="shared" si="154"/>
        <v>67.0668236758393</v>
      </c>
    </row>
    <row r="146" s="1" customFormat="1" spans="1:53">
      <c r="A146" s="6"/>
      <c r="B146" s="6"/>
      <c r="C146" s="9">
        <v>7</v>
      </c>
      <c r="D146" s="12">
        <v>22.3166480054839</v>
      </c>
      <c r="E146" s="13">
        <f t="shared" si="155"/>
        <v>18.3035349393333</v>
      </c>
      <c r="F146" s="9" t="s">
        <v>107</v>
      </c>
      <c r="G146" s="6">
        <v>8</v>
      </c>
      <c r="H146" s="11">
        <f t="shared" si="138"/>
        <v>22.3166480054839</v>
      </c>
      <c r="I146" s="11">
        <f t="shared" si="139"/>
        <v>295.466648005484</v>
      </c>
      <c r="J146" s="11">
        <f t="shared" si="140"/>
        <v>0.257329355342525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0.984375030573376</v>
      </c>
      <c r="P146" s="11">
        <f t="shared" si="143"/>
        <v>0.253308592032725</v>
      </c>
      <c r="Q146" s="17">
        <f t="shared" si="144"/>
        <v>0.0658602339285086</v>
      </c>
      <c r="R146" s="11">
        <f t="shared" si="145"/>
        <v>0.074022</v>
      </c>
      <c r="S146" s="18">
        <f t="shared" si="146"/>
        <v>0.889738644301811</v>
      </c>
      <c r="T146" s="3">
        <v>0.01</v>
      </c>
      <c r="U146" s="19">
        <f t="shared" si="147"/>
        <v>0.00889738644301811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0.0188473864430181</v>
      </c>
      <c r="AU146" s="27">
        <f t="shared" si="151"/>
        <v>28.47</v>
      </c>
      <c r="AV146" s="1">
        <f t="shared" si="152"/>
        <v>0.26</v>
      </c>
      <c r="AW146" s="2">
        <f t="shared" si="157"/>
        <v>0.275</v>
      </c>
      <c r="AX146" s="1">
        <f t="shared" si="153"/>
        <v>257.051088338277</v>
      </c>
      <c r="AZ146" s="2">
        <f t="shared" si="158"/>
        <v>0.0916666666666667</v>
      </c>
      <c r="BA146" s="1">
        <f t="shared" si="154"/>
        <v>85.6836961127591</v>
      </c>
    </row>
    <row r="147" s="1" customFormat="1" spans="1:53">
      <c r="A147" s="6"/>
      <c r="B147" s="6"/>
      <c r="C147" s="9">
        <v>8</v>
      </c>
      <c r="D147" s="12">
        <v>19.127484743871</v>
      </c>
      <c r="E147" s="13">
        <f t="shared" si="155"/>
        <v>22.3166480054839</v>
      </c>
      <c r="F147" s="9" t="s">
        <v>107</v>
      </c>
      <c r="G147" s="6">
        <v>9</v>
      </c>
      <c r="H147" s="11">
        <f t="shared" si="138"/>
        <v>19.127484743871</v>
      </c>
      <c r="I147" s="11">
        <f t="shared" si="139"/>
        <v>292.277484743871</v>
      </c>
      <c r="J147" s="11">
        <f t="shared" si="140"/>
        <v>0.179609035555245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1.01576643854065</v>
      </c>
      <c r="P147" s="11">
        <f t="shared" si="143"/>
        <v>0.182440830375673</v>
      </c>
      <c r="Q147" s="17">
        <f t="shared" si="144"/>
        <v>0.0474346158976749</v>
      </c>
      <c r="R147" s="11">
        <f t="shared" si="145"/>
        <v>0.074022</v>
      </c>
      <c r="S147" s="18">
        <f t="shared" si="146"/>
        <v>0.640817809538716</v>
      </c>
      <c r="T147" s="3">
        <v>0.01</v>
      </c>
      <c r="U147" s="19">
        <f t="shared" si="147"/>
        <v>0.00640817809538716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8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0.0118981780953872</v>
      </c>
      <c r="AU147" s="27">
        <f t="shared" si="151"/>
        <v>28.47</v>
      </c>
      <c r="AV147" s="1">
        <f t="shared" si="152"/>
        <v>0.26</v>
      </c>
      <c r="AW147" s="2">
        <f t="shared" si="157"/>
        <v>0.275</v>
      </c>
      <c r="AX147" s="1">
        <f t="shared" si="153"/>
        <v>162.273938506466</v>
      </c>
      <c r="AZ147" s="2">
        <f t="shared" si="158"/>
        <v>0.0916666666666667</v>
      </c>
      <c r="BA147" s="1">
        <f t="shared" si="154"/>
        <v>54.0913128354886</v>
      </c>
    </row>
    <row r="148" s="1" customFormat="1" spans="1:53">
      <c r="A148" s="6"/>
      <c r="B148" s="6"/>
      <c r="C148" s="9">
        <v>9</v>
      </c>
      <c r="D148" s="12">
        <v>12.9085008652333</v>
      </c>
      <c r="E148" s="13">
        <f t="shared" si="155"/>
        <v>19.127484743871</v>
      </c>
      <c r="F148" s="9" t="s">
        <v>107</v>
      </c>
      <c r="G148" s="6">
        <v>10</v>
      </c>
      <c r="H148" s="11">
        <f t="shared" si="138"/>
        <v>12.9085008652333</v>
      </c>
      <c r="I148" s="11">
        <f t="shared" si="139"/>
        <v>286.058500865233</v>
      </c>
      <c r="J148" s="11">
        <f t="shared" si="140"/>
        <v>0.08705484716818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1.11802560816498</v>
      </c>
      <c r="P148" s="11">
        <f t="shared" si="143"/>
        <v>0.0973295484489137</v>
      </c>
      <c r="Q148" s="17">
        <f t="shared" si="144"/>
        <v>0.0253056825967176</v>
      </c>
      <c r="R148" s="11">
        <f t="shared" si="145"/>
        <v>0.074022</v>
      </c>
      <c r="S148" s="18">
        <f t="shared" si="146"/>
        <v>0.341867047590143</v>
      </c>
      <c r="T148" s="3">
        <v>0.01</v>
      </c>
      <c r="U148" s="19">
        <f t="shared" si="147"/>
        <v>0.00341867047590143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8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0.00890867047590143</v>
      </c>
      <c r="AU148" s="27">
        <f t="shared" si="151"/>
        <v>28.47</v>
      </c>
      <c r="AV148" s="1">
        <f t="shared" si="152"/>
        <v>0.26</v>
      </c>
      <c r="AW148" s="2">
        <f t="shared" si="157"/>
        <v>0.275</v>
      </c>
      <c r="AX148" s="1">
        <f t="shared" si="153"/>
        <v>121.501378899452</v>
      </c>
      <c r="AZ148" s="2">
        <f t="shared" si="158"/>
        <v>0.0916666666666667</v>
      </c>
      <c r="BA148" s="1">
        <f t="shared" si="154"/>
        <v>40.5004596331507</v>
      </c>
    </row>
    <row r="149" s="1" customFormat="1" spans="1:53">
      <c r="A149" s="6"/>
      <c r="B149" s="6"/>
      <c r="C149" s="9">
        <v>10</v>
      </c>
      <c r="D149" s="12">
        <v>5.63895722503226</v>
      </c>
      <c r="E149" s="13">
        <f t="shared" si="155"/>
        <v>12.9085008652333</v>
      </c>
      <c r="F149" s="9" t="s">
        <v>107</v>
      </c>
      <c r="G149" s="6">
        <v>11</v>
      </c>
      <c r="H149" s="11">
        <f t="shared" si="138"/>
        <v>5.63895722503226</v>
      </c>
      <c r="I149" s="11">
        <f t="shared" si="139"/>
        <v>278.788957225032</v>
      </c>
      <c r="J149" s="11">
        <f t="shared" si="140"/>
        <v>0.03583729264446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0.969661256730262</v>
      </c>
      <c r="O149" s="11">
        <f t="shared" si="156"/>
        <v>0.335734802985803</v>
      </c>
      <c r="P149" s="11">
        <f t="shared" si="143"/>
        <v>0.0120318263855323</v>
      </c>
      <c r="Q149" s="17">
        <f t="shared" si="144"/>
        <v>0.00312827486023841</v>
      </c>
      <c r="R149" s="11">
        <f t="shared" si="145"/>
        <v>0.074022</v>
      </c>
      <c r="S149" s="18">
        <f t="shared" si="146"/>
        <v>0.0422614203917539</v>
      </c>
      <c r="T149" s="3">
        <v>0.01</v>
      </c>
      <c r="U149" s="19">
        <f t="shared" si="147"/>
        <v>0.000422614203917539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0.00591261420391754</v>
      </c>
      <c r="AU149" s="27">
        <f t="shared" si="151"/>
        <v>28.47</v>
      </c>
      <c r="AV149" s="1">
        <f t="shared" si="152"/>
        <v>0.26</v>
      </c>
      <c r="AW149" s="2">
        <f t="shared" si="157"/>
        <v>0.275</v>
      </c>
      <c r="AX149" s="1">
        <f t="shared" si="153"/>
        <v>80.6395051449893</v>
      </c>
      <c r="AZ149" s="2">
        <f t="shared" si="158"/>
        <v>0.0916666666666667</v>
      </c>
      <c r="BA149" s="1">
        <f t="shared" si="154"/>
        <v>26.8798350483298</v>
      </c>
    </row>
    <row r="150" s="1" customFormat="1" spans="1:54">
      <c r="A150" s="6"/>
      <c r="B150" s="6"/>
      <c r="C150" s="9">
        <v>11</v>
      </c>
      <c r="D150" s="12">
        <v>-7.0126838587</v>
      </c>
      <c r="E150" s="13">
        <f t="shared" si="155"/>
        <v>5.63895722503226</v>
      </c>
      <c r="F150" s="9" t="s">
        <v>109</v>
      </c>
      <c r="G150" s="6">
        <v>12</v>
      </c>
      <c r="H150" s="11">
        <f t="shared" si="138"/>
        <v>-7.0126838587</v>
      </c>
      <c r="I150" s="11">
        <f t="shared" si="139"/>
        <v>266.1373161413</v>
      </c>
      <c r="J150" s="11">
        <f t="shared" si="140"/>
        <v>0.00681215988619432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0.608402976600271</v>
      </c>
      <c r="P150" s="11">
        <f t="shared" si="143"/>
        <v>0.00414453835183759</v>
      </c>
      <c r="Q150" s="17">
        <f t="shared" si="144"/>
        <v>0.00107757997147777</v>
      </c>
      <c r="R150" s="11">
        <f t="shared" si="145"/>
        <v>0.074022</v>
      </c>
      <c r="S150" s="18">
        <f t="shared" si="146"/>
        <v>0.0145575635821482</v>
      </c>
      <c r="T150" s="3">
        <v>0.01</v>
      </c>
      <c r="U150" s="19">
        <f t="shared" si="147"/>
        <v>0.000145575635821482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0.00563557563582148</v>
      </c>
      <c r="AU150" s="27">
        <f t="shared" si="151"/>
        <v>28.47</v>
      </c>
      <c r="AV150" s="1">
        <f t="shared" si="152"/>
        <v>0.26</v>
      </c>
      <c r="AW150" s="2">
        <f t="shared" si="157"/>
        <v>0.275</v>
      </c>
      <c r="AX150" s="1">
        <f t="shared" si="153"/>
        <v>76.8610998124478</v>
      </c>
      <c r="AY150" s="1">
        <f>SUM(AX139:AX150)</f>
        <v>1450.36495198994</v>
      </c>
      <c r="AZ150" s="2">
        <f t="shared" si="158"/>
        <v>0.0916666666666667</v>
      </c>
      <c r="BA150" s="1">
        <f t="shared" si="154"/>
        <v>25.6203666041493</v>
      </c>
      <c r="BB150" s="1">
        <f>SUM(BA139:BA150)</f>
        <v>483.454983996648</v>
      </c>
    </row>
    <row r="151" s="1" customFormat="1" spans="1:46">
      <c r="A151" s="6"/>
      <c r="B151" s="6"/>
      <c r="C151" s="9">
        <v>12</v>
      </c>
      <c r="D151" s="12">
        <v>-16.5118685907419</v>
      </c>
      <c r="E151" s="13">
        <f t="shared" si="155"/>
        <v>-7.0126838587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32.6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1.9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247.32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7950220.58263181</v>
      </c>
      <c r="J16" s="7" t="s">
        <v>35</v>
      </c>
      <c r="K16" s="7">
        <f>I16/(10000*1000)</f>
        <v>0.795022058263181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4419166.04696674</v>
      </c>
      <c r="J17" s="7" t="s">
        <v>35</v>
      </c>
      <c r="K17" s="7">
        <f>I17/(10000*1000)</f>
        <v>0.441916604696674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7</v>
      </c>
      <c r="E29" s="9"/>
      <c r="F29" s="9"/>
      <c r="G29" s="6">
        <v>1</v>
      </c>
      <c r="H29" s="11">
        <f t="shared" ref="H29:H40" si="0">E30</f>
        <v>7</v>
      </c>
      <c r="I29" s="11">
        <f t="shared" ref="I29:I40" si="1">H29+273.15</f>
        <v>280.15</v>
      </c>
      <c r="J29" s="11">
        <f t="shared" ref="J29:J40" si="2">EXP(($C$18*(I29-$C$16))/($C$19*I29*$C$16))</f>
        <v>0.0424643715341541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0.0421844605517914</v>
      </c>
      <c r="Q29" s="17">
        <f t="shared" ref="Q29:Q40" si="6">P29*$B$31</f>
        <v>0.00548397987173288</v>
      </c>
      <c r="R29" s="11">
        <f t="shared" ref="R29:R40" si="7">L29*$B$31</f>
        <v>0.129143083333333</v>
      </c>
      <c r="S29" s="18">
        <f t="shared" ref="S29:S40" si="8">Q29/R29</f>
        <v>0.0424643715341542</v>
      </c>
      <c r="T29" s="3">
        <v>0.01</v>
      </c>
      <c r="U29" s="19">
        <f t="shared" ref="U29:U40" si="9">S29*T29</f>
        <v>0.000424643715341542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0.0223246437153415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0.541666666666667</v>
      </c>
      <c r="AU29" s="1">
        <f t="shared" ref="AU29:AU40" si="17">AT29*10000*AS29*0.67*AR29*AQ29</f>
        <v>1046.31536039908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4.3698176273871</v>
      </c>
      <c r="E30" s="13">
        <f t="shared" ref="E30:E41" si="18">D29</f>
        <v>7</v>
      </c>
      <c r="F30" s="9" t="s">
        <v>107</v>
      </c>
      <c r="G30" s="6">
        <v>2</v>
      </c>
      <c r="H30" s="11">
        <f t="shared" si="0"/>
        <v>4.3698176273871</v>
      </c>
      <c r="I30" s="11">
        <f t="shared" si="1"/>
        <v>277.519817627387</v>
      </c>
      <c r="J30" s="11">
        <f t="shared" si="2"/>
        <v>0.0305471200194624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1.94463220611487</v>
      </c>
      <c r="P30" s="11">
        <f t="shared" si="5"/>
        <v>0.059402913393903</v>
      </c>
      <c r="Q30" s="17">
        <f t="shared" si="6"/>
        <v>0.00772237874120739</v>
      </c>
      <c r="R30" s="11">
        <f t="shared" si="7"/>
        <v>0.129143083333333</v>
      </c>
      <c r="S30" s="18">
        <f t="shared" si="8"/>
        <v>0.0597970757851201</v>
      </c>
      <c r="T30" s="3">
        <v>0.01</v>
      </c>
      <c r="U30" s="19">
        <f t="shared" si="9"/>
        <v>0.000597970757851201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0.0224979707578512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0.541666666666667</v>
      </c>
      <c r="AU30" s="1">
        <f t="shared" si="17"/>
        <v>1054.43888296288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5.40941534164286</v>
      </c>
      <c r="E31" s="13">
        <f t="shared" si="18"/>
        <v>4.3698176273871</v>
      </c>
      <c r="F31" s="9" t="s">
        <v>107</v>
      </c>
      <c r="G31" s="6">
        <v>3</v>
      </c>
      <c r="H31" s="11">
        <f t="shared" si="0"/>
        <v>5.40941534164286</v>
      </c>
      <c r="I31" s="11">
        <f t="shared" si="1"/>
        <v>278.559415341643</v>
      </c>
      <c r="J31" s="11">
        <f t="shared" si="2"/>
        <v>0.0348206107901593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2.8786376260543</v>
      </c>
      <c r="P31" s="11">
        <f t="shared" si="5"/>
        <v>0.100235920382745</v>
      </c>
      <c r="Q31" s="17">
        <f t="shared" si="6"/>
        <v>0.0130306696497569</v>
      </c>
      <c r="R31" s="11">
        <f t="shared" si="7"/>
        <v>0.129143083333333</v>
      </c>
      <c r="S31" s="18">
        <f t="shared" si="8"/>
        <v>0.100901026314535</v>
      </c>
      <c r="T31" s="3">
        <v>0.01</v>
      </c>
      <c r="U31" s="19">
        <f t="shared" si="9"/>
        <v>0.00100901026314535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0.0229090102631454</v>
      </c>
      <c r="AR31" s="27">
        <f t="shared" si="15"/>
        <v>99.3408333333333</v>
      </c>
      <c r="AS31" s="1">
        <f t="shared" si="16"/>
        <v>0.13</v>
      </c>
      <c r="AT31" s="2">
        <f t="shared" si="20"/>
        <v>0.541666666666667</v>
      </c>
      <c r="AU31" s="1">
        <f t="shared" si="17"/>
        <v>1073.70355538516</v>
      </c>
    </row>
    <row r="32" s="1" customFormat="1" spans="1:47">
      <c r="A32" s="6"/>
      <c r="B32" s="6"/>
      <c r="C32" s="9">
        <v>3</v>
      </c>
      <c r="D32" s="12">
        <v>12.0902389720968</v>
      </c>
      <c r="E32" s="13">
        <f t="shared" si="18"/>
        <v>5.40941534164286</v>
      </c>
      <c r="F32" s="9" t="s">
        <v>107</v>
      </c>
      <c r="G32" s="6">
        <v>4</v>
      </c>
      <c r="H32" s="11">
        <f t="shared" si="0"/>
        <v>12.0902389720968</v>
      </c>
      <c r="I32" s="11">
        <f t="shared" si="1"/>
        <v>285.240238972097</v>
      </c>
      <c r="J32" s="11">
        <f t="shared" si="2"/>
        <v>0.0789563405920681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3.77181003900489</v>
      </c>
      <c r="P32" s="11">
        <f t="shared" si="5"/>
        <v>0.297808318088252</v>
      </c>
      <c r="Q32" s="17">
        <f t="shared" si="6"/>
        <v>0.0387150813514728</v>
      </c>
      <c r="R32" s="11">
        <f t="shared" si="7"/>
        <v>0.129143083333333</v>
      </c>
      <c r="S32" s="18">
        <f t="shared" si="8"/>
        <v>0.299784396904515</v>
      </c>
      <c r="T32" s="3">
        <v>0.01</v>
      </c>
      <c r="U32" s="19">
        <f t="shared" si="9"/>
        <v>0.00299784396904515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0.0248978439690451</v>
      </c>
      <c r="AR32" s="27">
        <f t="shared" si="15"/>
        <v>99.3408333333333</v>
      </c>
      <c r="AS32" s="1">
        <f t="shared" si="16"/>
        <v>0.13</v>
      </c>
      <c r="AT32" s="2">
        <f t="shared" si="20"/>
        <v>0.541666666666667</v>
      </c>
      <c r="AU32" s="1">
        <f t="shared" si="17"/>
        <v>1166.91656618597</v>
      </c>
    </row>
    <row r="33" s="1" customFormat="1" spans="1:47">
      <c r="A33" s="6"/>
      <c r="B33" s="6"/>
      <c r="C33" s="9">
        <v>4</v>
      </c>
      <c r="D33" s="12">
        <v>17.3291744785333</v>
      </c>
      <c r="E33" s="13">
        <f t="shared" si="18"/>
        <v>12.0902389720968</v>
      </c>
      <c r="F33" s="9" t="s">
        <v>107</v>
      </c>
      <c r="G33" s="6">
        <v>5</v>
      </c>
      <c r="H33" s="11">
        <f t="shared" si="0"/>
        <v>17.3291744785333</v>
      </c>
      <c r="I33" s="11">
        <f t="shared" si="1"/>
        <v>290.479174478533</v>
      </c>
      <c r="J33" s="11">
        <f t="shared" si="2"/>
        <v>0.14613689643893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3.30030163487081</v>
      </c>
      <c r="O33" s="11">
        <f t="shared" si="19"/>
        <v>1.16710841937916</v>
      </c>
      <c r="P33" s="11">
        <f t="shared" si="5"/>
        <v>0.170557602215816</v>
      </c>
      <c r="Q33" s="17">
        <f t="shared" si="6"/>
        <v>0.0221724882880561</v>
      </c>
      <c r="R33" s="11">
        <f t="shared" si="7"/>
        <v>0.129143083333333</v>
      </c>
      <c r="S33" s="18">
        <f t="shared" si="8"/>
        <v>0.171689320990009</v>
      </c>
      <c r="T33" s="3">
        <v>0.01</v>
      </c>
      <c r="U33" s="19">
        <f t="shared" si="9"/>
        <v>0.00171689320990009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0.0311668932099001</v>
      </c>
      <c r="AR33" s="27">
        <f t="shared" si="15"/>
        <v>99.3408333333333</v>
      </c>
      <c r="AS33" s="1">
        <f t="shared" si="16"/>
        <v>0.13</v>
      </c>
      <c r="AT33" s="2">
        <f t="shared" si="20"/>
        <v>0.541666666666667</v>
      </c>
      <c r="AU33" s="1">
        <f t="shared" si="17"/>
        <v>1460.73547767422</v>
      </c>
    </row>
    <row r="34" s="1" customFormat="1" spans="1:47">
      <c r="A34" s="6"/>
      <c r="B34" s="6"/>
      <c r="C34" s="9">
        <v>5</v>
      </c>
      <c r="D34" s="12">
        <v>22.14441947</v>
      </c>
      <c r="E34" s="13">
        <f t="shared" si="18"/>
        <v>17.3291744785333</v>
      </c>
      <c r="F34" s="9" t="s">
        <v>109</v>
      </c>
      <c r="G34" s="6">
        <v>6</v>
      </c>
      <c r="H34" s="11">
        <f t="shared" si="0"/>
        <v>22.14441947</v>
      </c>
      <c r="I34" s="11">
        <f t="shared" si="1"/>
        <v>295.29441947</v>
      </c>
      <c r="J34" s="11">
        <f t="shared" si="2"/>
        <v>0.252430669611494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1.98995915049668</v>
      </c>
      <c r="P34" s="11">
        <f t="shared" si="5"/>
        <v>0.502326720859397</v>
      </c>
      <c r="Q34" s="17">
        <f t="shared" si="6"/>
        <v>0.0653024737117216</v>
      </c>
      <c r="R34" s="11">
        <f t="shared" si="7"/>
        <v>0.129143083333333</v>
      </c>
      <c r="S34" s="18">
        <f t="shared" si="8"/>
        <v>0.505659862117187</v>
      </c>
      <c r="T34" s="3">
        <v>0.01</v>
      </c>
      <c r="U34" s="19">
        <f t="shared" si="9"/>
        <v>0.00505659862117188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0.0345065986211719</v>
      </c>
      <c r="AR34" s="27">
        <f t="shared" si="15"/>
        <v>99.3408333333333</v>
      </c>
      <c r="AS34" s="1">
        <f t="shared" si="16"/>
        <v>0.13</v>
      </c>
      <c r="AT34" s="2">
        <f t="shared" si="20"/>
        <v>0.541666666666667</v>
      </c>
      <c r="AU34" s="1">
        <f t="shared" si="17"/>
        <v>1617.26138310761</v>
      </c>
    </row>
    <row r="35" s="1" customFormat="1" spans="1:47">
      <c r="A35" s="6"/>
      <c r="B35" s="6"/>
      <c r="C35" s="9">
        <v>6</v>
      </c>
      <c r="D35" s="12">
        <v>25.185770255</v>
      </c>
      <c r="E35" s="13">
        <f t="shared" si="18"/>
        <v>22.14441947</v>
      </c>
      <c r="F35" s="9" t="s">
        <v>107</v>
      </c>
      <c r="G35" s="6">
        <v>7</v>
      </c>
      <c r="H35" s="11">
        <f t="shared" si="0"/>
        <v>25.185770255</v>
      </c>
      <c r="I35" s="11">
        <f t="shared" si="1"/>
        <v>298.335770255</v>
      </c>
      <c r="J35" s="11">
        <f t="shared" si="2"/>
        <v>0.353285957818384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2.48104076297062</v>
      </c>
      <c r="P35" s="11">
        <f t="shared" si="5"/>
        <v>0.876516862332529</v>
      </c>
      <c r="Q35" s="17">
        <f t="shared" si="6"/>
        <v>0.113947192103229</v>
      </c>
      <c r="R35" s="11">
        <f t="shared" si="7"/>
        <v>0.129143083333333</v>
      </c>
      <c r="S35" s="18">
        <f t="shared" si="8"/>
        <v>0.882332906742811</v>
      </c>
      <c r="T35" s="3">
        <v>0.01</v>
      </c>
      <c r="U35" s="19">
        <f t="shared" si="9"/>
        <v>0.00882332906742811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0.0418233290674281</v>
      </c>
      <c r="AR35" s="27">
        <f t="shared" si="15"/>
        <v>99.3408333333333</v>
      </c>
      <c r="AS35" s="1">
        <f t="shared" si="16"/>
        <v>0.13</v>
      </c>
      <c r="AT35" s="2">
        <f t="shared" si="20"/>
        <v>0.541666666666667</v>
      </c>
      <c r="AU35" s="1">
        <f t="shared" si="17"/>
        <v>1960.18320311214</v>
      </c>
    </row>
    <row r="36" s="1" customFormat="1" spans="1:47">
      <c r="A36" s="6"/>
      <c r="B36" s="6"/>
      <c r="C36" s="9">
        <v>7</v>
      </c>
      <c r="D36" s="12">
        <v>29.0557642558065</v>
      </c>
      <c r="E36" s="13">
        <f t="shared" si="18"/>
        <v>25.185770255</v>
      </c>
      <c r="F36" s="9" t="s">
        <v>107</v>
      </c>
      <c r="G36" s="6">
        <v>8</v>
      </c>
      <c r="H36" s="11">
        <f t="shared" si="0"/>
        <v>29.0557642558065</v>
      </c>
      <c r="I36" s="11">
        <f t="shared" si="1"/>
        <v>302.205764255806</v>
      </c>
      <c r="J36" s="11">
        <f t="shared" si="2"/>
        <v>0.536583238771515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2.59793223397142</v>
      </c>
      <c r="P36" s="11">
        <f t="shared" si="5"/>
        <v>1.3940068922133</v>
      </c>
      <c r="Q36" s="17">
        <f t="shared" si="6"/>
        <v>0.181220895987729</v>
      </c>
      <c r="R36" s="11">
        <f t="shared" si="7"/>
        <v>0.129143083333333</v>
      </c>
      <c r="S36" s="18">
        <f t="shared" si="8"/>
        <v>1.40325669257855</v>
      </c>
      <c r="T36" s="3">
        <v>0.01</v>
      </c>
      <c r="U36" s="19">
        <f t="shared" si="9"/>
        <v>0.0140325669257855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0.0470325669257855</v>
      </c>
      <c r="AR36" s="27">
        <f t="shared" si="15"/>
        <v>99.3408333333333</v>
      </c>
      <c r="AS36" s="1">
        <f t="shared" si="16"/>
        <v>0.13</v>
      </c>
      <c r="AT36" s="2">
        <f t="shared" si="20"/>
        <v>0.541666666666667</v>
      </c>
      <c r="AU36" s="1">
        <f t="shared" si="17"/>
        <v>2204.33068679297</v>
      </c>
    </row>
    <row r="37" s="1" customFormat="1" spans="1:47">
      <c r="A37" s="6"/>
      <c r="B37" s="6"/>
      <c r="C37" s="9">
        <v>8</v>
      </c>
      <c r="D37" s="12">
        <v>29.3981988190323</v>
      </c>
      <c r="E37" s="13">
        <f t="shared" si="18"/>
        <v>29.0557642558065</v>
      </c>
      <c r="F37" s="9" t="s">
        <v>107</v>
      </c>
      <c r="G37" s="6">
        <v>9</v>
      </c>
      <c r="H37" s="11">
        <f t="shared" si="0"/>
        <v>29.3981988190323</v>
      </c>
      <c r="I37" s="11">
        <f t="shared" si="1"/>
        <v>302.548198819032</v>
      </c>
      <c r="J37" s="11">
        <f t="shared" si="2"/>
        <v>0.556511795346683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2.19733367509145</v>
      </c>
      <c r="P37" s="11">
        <f t="shared" si="5"/>
        <v>1.22284210850087</v>
      </c>
      <c r="Q37" s="17">
        <f t="shared" si="6"/>
        <v>0.158969474105113</v>
      </c>
      <c r="R37" s="11">
        <f t="shared" si="7"/>
        <v>0.129143083333333</v>
      </c>
      <c r="S37" s="18">
        <f t="shared" si="8"/>
        <v>1.23095616119676</v>
      </c>
      <c r="T37" s="3">
        <v>0.01</v>
      </c>
      <c r="U37" s="19">
        <f t="shared" si="9"/>
        <v>0.0123095616119676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0.0417595616119676</v>
      </c>
      <c r="AR37" s="27">
        <f t="shared" si="15"/>
        <v>99.3408333333333</v>
      </c>
      <c r="AS37" s="1">
        <f t="shared" si="16"/>
        <v>0.13</v>
      </c>
      <c r="AT37" s="2">
        <f t="shared" si="20"/>
        <v>0.541666666666667</v>
      </c>
      <c r="AU37" s="1">
        <f t="shared" si="17"/>
        <v>1957.19453870196</v>
      </c>
    </row>
    <row r="38" s="1" customFormat="1" spans="1:47">
      <c r="A38" s="6"/>
      <c r="B38" s="6"/>
      <c r="C38" s="9">
        <v>9</v>
      </c>
      <c r="D38" s="12">
        <v>25.58936214</v>
      </c>
      <c r="E38" s="13">
        <f t="shared" si="18"/>
        <v>29.3981988190323</v>
      </c>
      <c r="F38" s="9" t="s">
        <v>107</v>
      </c>
      <c r="G38" s="6">
        <v>10</v>
      </c>
      <c r="H38" s="11">
        <f t="shared" si="0"/>
        <v>25.58936214</v>
      </c>
      <c r="I38" s="11">
        <f t="shared" si="1"/>
        <v>298.73936214</v>
      </c>
      <c r="J38" s="11">
        <f t="shared" si="2"/>
        <v>0.369211581053688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1.96789989992392</v>
      </c>
      <c r="P38" s="11">
        <f t="shared" si="5"/>
        <v>0.726571433406303</v>
      </c>
      <c r="Q38" s="17">
        <f t="shared" si="6"/>
        <v>0.0944542863428194</v>
      </c>
      <c r="R38" s="11">
        <f t="shared" si="7"/>
        <v>0.129143083333333</v>
      </c>
      <c r="S38" s="18">
        <f t="shared" si="8"/>
        <v>0.731392529161025</v>
      </c>
      <c r="T38" s="3">
        <v>0.01</v>
      </c>
      <c r="U38" s="19">
        <f t="shared" si="9"/>
        <v>0.00731392529161025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0.0367639252916102</v>
      </c>
      <c r="AR38" s="27">
        <f t="shared" si="15"/>
        <v>99.3408333333333</v>
      </c>
      <c r="AS38" s="1">
        <f t="shared" si="16"/>
        <v>0.13</v>
      </c>
      <c r="AT38" s="2">
        <f t="shared" si="20"/>
        <v>0.541666666666667</v>
      </c>
      <c r="AU38" s="1">
        <f t="shared" si="17"/>
        <v>1723.0581697813</v>
      </c>
    </row>
    <row r="39" s="1" customFormat="1" spans="1:47">
      <c r="A39" s="6"/>
      <c r="B39" s="6"/>
      <c r="C39" s="9">
        <v>10</v>
      </c>
      <c r="D39" s="12">
        <v>18.6501291545161</v>
      </c>
      <c r="E39" s="13">
        <f t="shared" si="18"/>
        <v>25.58936214</v>
      </c>
      <c r="F39" s="9" t="s">
        <v>107</v>
      </c>
      <c r="G39" s="6">
        <v>11</v>
      </c>
      <c r="H39" s="11">
        <f t="shared" si="0"/>
        <v>18.6501291545161</v>
      </c>
      <c r="I39" s="11">
        <f t="shared" si="1"/>
        <v>291.800129154516</v>
      </c>
      <c r="J39" s="11">
        <f t="shared" si="2"/>
        <v>0.170082722105298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1.17926204319173</v>
      </c>
      <c r="O39" s="11">
        <f t="shared" si="19"/>
        <v>1.05547475665921</v>
      </c>
      <c r="P39" s="11">
        <f t="shared" si="5"/>
        <v>0.179518019726026</v>
      </c>
      <c r="Q39" s="17">
        <f t="shared" si="6"/>
        <v>0.0233373425643834</v>
      </c>
      <c r="R39" s="11">
        <f t="shared" si="7"/>
        <v>0.129143083333333</v>
      </c>
      <c r="S39" s="18">
        <f t="shared" si="8"/>
        <v>0.180709194499771</v>
      </c>
      <c r="T39" s="3">
        <v>0.01</v>
      </c>
      <c r="U39" s="19">
        <f t="shared" si="9"/>
        <v>0.00180709194499771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0.0237070919449977</v>
      </c>
      <c r="AR39" s="27">
        <f t="shared" si="15"/>
        <v>99.3408333333333</v>
      </c>
      <c r="AS39" s="1">
        <f t="shared" si="16"/>
        <v>0.13</v>
      </c>
      <c r="AT39" s="2">
        <f t="shared" si="20"/>
        <v>0.541666666666667</v>
      </c>
      <c r="AU39" s="1">
        <f t="shared" si="17"/>
        <v>1111.10818917116</v>
      </c>
    </row>
    <row r="40" s="1" customFormat="1" spans="1:48">
      <c r="A40" s="6"/>
      <c r="B40" s="6"/>
      <c r="C40" s="9">
        <v>11</v>
      </c>
      <c r="D40" s="12">
        <v>14.47217224</v>
      </c>
      <c r="E40" s="13">
        <f t="shared" si="18"/>
        <v>18.6501291545161</v>
      </c>
      <c r="F40" s="9" t="s">
        <v>109</v>
      </c>
      <c r="G40" s="6">
        <v>12</v>
      </c>
      <c r="H40" s="11">
        <f t="shared" si="0"/>
        <v>14.47217224</v>
      </c>
      <c r="I40" s="11">
        <f t="shared" si="1"/>
        <v>287.62217224</v>
      </c>
      <c r="J40" s="11">
        <f t="shared" si="2"/>
        <v>0.104751009032957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1.86936507026652</v>
      </c>
      <c r="P40" s="11">
        <f t="shared" si="5"/>
        <v>0.195817877361383</v>
      </c>
      <c r="Q40" s="17">
        <f t="shared" si="6"/>
        <v>0.0254563240569798</v>
      </c>
      <c r="R40" s="11">
        <f t="shared" si="7"/>
        <v>0.129143083333333</v>
      </c>
      <c r="S40" s="18">
        <f t="shared" si="8"/>
        <v>0.197117208292713</v>
      </c>
      <c r="T40" s="3">
        <v>0.01</v>
      </c>
      <c r="U40" s="19">
        <f t="shared" si="9"/>
        <v>0.00197117208292713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0.0238711720829271</v>
      </c>
      <c r="AR40" s="27">
        <f t="shared" si="15"/>
        <v>99.3408333333333</v>
      </c>
      <c r="AS40" s="1">
        <f t="shared" si="16"/>
        <v>0.13</v>
      </c>
      <c r="AT40" s="2">
        <f t="shared" si="20"/>
        <v>0.541666666666667</v>
      </c>
      <c r="AU40" s="1">
        <f t="shared" si="17"/>
        <v>1118.79832617137</v>
      </c>
      <c r="AV40" s="1">
        <f>SUM(AU29:AU40)</f>
        <v>17494.0443394458</v>
      </c>
    </row>
    <row r="41" s="1" customFormat="1" spans="1:46">
      <c r="A41" s="6"/>
      <c r="B41" s="6"/>
      <c r="C41" s="9">
        <v>12</v>
      </c>
      <c r="D41" s="12">
        <v>8.21921497935484</v>
      </c>
      <c r="E41" s="13">
        <f t="shared" si="18"/>
        <v>14.47217224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7</v>
      </c>
      <c r="E44" s="9"/>
      <c r="F44" s="9"/>
      <c r="G44" s="6">
        <v>1</v>
      </c>
      <c r="H44" s="11">
        <f t="shared" ref="H44:H55" si="21">E45</f>
        <v>7</v>
      </c>
      <c r="I44" s="11">
        <f t="shared" ref="I44:I55" si="22">H44+273.15</f>
        <v>280.15</v>
      </c>
      <c r="J44" s="11">
        <f t="shared" ref="J44:J55" si="23">EXP(($C$18*(I44-$C$16))/($C$19*I44*$C$16))</f>
        <v>0.0424643715341541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0.04129065630495</v>
      </c>
      <c r="Q44" s="17">
        <f t="shared" ref="Q44:Q55" si="27">P44*$B$46</f>
        <v>0.00536778531964351</v>
      </c>
      <c r="R44" s="11">
        <f t="shared" ref="R44:R55" si="28">L44*$B$46</f>
        <v>0.1264068</v>
      </c>
      <c r="S44" s="18">
        <f t="shared" ref="S44:S55" si="29">Q44/R44</f>
        <v>0.0424643715341541</v>
      </c>
      <c r="T44" s="3">
        <v>0.01</v>
      </c>
      <c r="U44" s="19">
        <f t="shared" ref="U44:U55" si="30">S44*T44</f>
        <v>0.000424643715341541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0.0195246437153415</v>
      </c>
      <c r="AR44" s="27">
        <f t="shared" ref="AR44:AR55" si="36">$B$44/12</f>
        <v>97.236</v>
      </c>
      <c r="AS44" s="1">
        <f t="shared" ref="AS44:AS55" si="37">$B$46</f>
        <v>0.13</v>
      </c>
      <c r="AT44" s="2">
        <f>$E$3/12</f>
        <v>0.0833333333333333</v>
      </c>
      <c r="AU44" s="1">
        <f t="shared" ref="AU44:AU55" si="38">AT44*10000*AS44*0.67*AR44*AQ44</f>
        <v>137.799331770134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4.3698176273871</v>
      </c>
      <c r="E45" s="13">
        <f t="shared" ref="E45:E56" si="39">D44</f>
        <v>7</v>
      </c>
      <c r="F45" s="9" t="s">
        <v>107</v>
      </c>
      <c r="G45" s="6">
        <v>2</v>
      </c>
      <c r="H45" s="11">
        <f t="shared" si="21"/>
        <v>4.3698176273871</v>
      </c>
      <c r="I45" s="11">
        <f t="shared" si="22"/>
        <v>277.519817627387</v>
      </c>
      <c r="J45" s="11">
        <f t="shared" si="23"/>
        <v>0.0305471200194624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1.90342934369505</v>
      </c>
      <c r="P45" s="11">
        <f t="shared" si="26"/>
        <v>0.0581442846104192</v>
      </c>
      <c r="Q45" s="17">
        <f t="shared" si="27"/>
        <v>0.0075587569993545</v>
      </c>
      <c r="R45" s="11">
        <f t="shared" si="28"/>
        <v>0.1264068</v>
      </c>
      <c r="S45" s="18">
        <f t="shared" si="29"/>
        <v>0.0597970757851199</v>
      </c>
      <c r="T45" s="3">
        <v>0.01</v>
      </c>
      <c r="U45" s="19">
        <f t="shared" si="30"/>
        <v>0.000597970757851199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0.0196979707578512</v>
      </c>
      <c r="AR45" s="27">
        <f t="shared" si="36"/>
        <v>97.236</v>
      </c>
      <c r="AS45" s="1">
        <f t="shared" si="37"/>
        <v>0.13</v>
      </c>
      <c r="AT45" s="2">
        <f t="shared" ref="AT45:AT55" si="41">$E$3/12</f>
        <v>0.0833333333333333</v>
      </c>
      <c r="AU45" s="1">
        <f t="shared" si="38"/>
        <v>139.022624291306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5.40941534164286</v>
      </c>
      <c r="E46" s="13">
        <f t="shared" si="39"/>
        <v>4.3698176273871</v>
      </c>
      <c r="F46" s="9" t="s">
        <v>107</v>
      </c>
      <c r="G46" s="6">
        <v>3</v>
      </c>
      <c r="H46" s="11">
        <f t="shared" si="21"/>
        <v>5.40941534164286</v>
      </c>
      <c r="I46" s="11">
        <f t="shared" si="22"/>
        <v>278.559415341643</v>
      </c>
      <c r="J46" s="11">
        <f t="shared" si="23"/>
        <v>0.0348206107901593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2.81764505908463</v>
      </c>
      <c r="P46" s="11">
        <f t="shared" si="26"/>
        <v>0.0981121219472013</v>
      </c>
      <c r="Q46" s="17">
        <f t="shared" si="27"/>
        <v>0.0127545758531362</v>
      </c>
      <c r="R46" s="11">
        <f t="shared" si="28"/>
        <v>0.1264068</v>
      </c>
      <c r="S46" s="18">
        <f t="shared" si="29"/>
        <v>0.100901026314535</v>
      </c>
      <c r="T46" s="3">
        <v>0.01</v>
      </c>
      <c r="U46" s="19">
        <f t="shared" si="30"/>
        <v>0.00100901026314535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0.0201090102631453</v>
      </c>
      <c r="AR46" s="27">
        <f t="shared" si="36"/>
        <v>97.236</v>
      </c>
      <c r="AS46" s="1">
        <f t="shared" si="37"/>
        <v>0.13</v>
      </c>
      <c r="AT46" s="2">
        <f t="shared" si="41"/>
        <v>0.0833333333333333</v>
      </c>
      <c r="AU46" s="1">
        <f t="shared" si="38"/>
        <v>141.923623151334</v>
      </c>
    </row>
    <row r="47" s="1" customFormat="1" spans="1:47">
      <c r="A47" s="6"/>
      <c r="B47" s="6"/>
      <c r="C47" s="9">
        <v>3</v>
      </c>
      <c r="D47" s="12">
        <v>12.0902389720968</v>
      </c>
      <c r="E47" s="13">
        <f t="shared" si="39"/>
        <v>5.40941534164286</v>
      </c>
      <c r="F47" s="9" t="s">
        <v>107</v>
      </c>
      <c r="G47" s="6">
        <v>4</v>
      </c>
      <c r="H47" s="11">
        <f t="shared" si="21"/>
        <v>12.0902389720968</v>
      </c>
      <c r="I47" s="11">
        <f t="shared" si="22"/>
        <v>285.240238972097</v>
      </c>
      <c r="J47" s="11">
        <f t="shared" si="23"/>
        <v>0.0789563405920681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3.69189293713743</v>
      </c>
      <c r="P47" s="11">
        <f t="shared" si="26"/>
        <v>0.291498356174074</v>
      </c>
      <c r="Q47" s="17">
        <f t="shared" si="27"/>
        <v>0.0378947863026296</v>
      </c>
      <c r="R47" s="11">
        <f t="shared" si="28"/>
        <v>0.1264068</v>
      </c>
      <c r="S47" s="18">
        <f t="shared" si="29"/>
        <v>0.299784396904514</v>
      </c>
      <c r="T47" s="3">
        <v>0.01</v>
      </c>
      <c r="U47" s="19">
        <f t="shared" si="30"/>
        <v>0.00299784396904514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0.0220978439690451</v>
      </c>
      <c r="AR47" s="27">
        <f t="shared" si="36"/>
        <v>97.236</v>
      </c>
      <c r="AS47" s="1">
        <f t="shared" si="37"/>
        <v>0.13</v>
      </c>
      <c r="AT47" s="2">
        <f t="shared" si="41"/>
        <v>0.0833333333333333</v>
      </c>
      <c r="AU47" s="1">
        <f t="shared" si="38"/>
        <v>155.960240652301</v>
      </c>
    </row>
    <row r="48" s="1" customFormat="1" spans="1:47">
      <c r="A48" s="6"/>
      <c r="B48" s="6"/>
      <c r="C48" s="9">
        <v>4</v>
      </c>
      <c r="D48" s="12">
        <v>17.3291744785333</v>
      </c>
      <c r="E48" s="13">
        <f t="shared" si="39"/>
        <v>12.0902389720968</v>
      </c>
      <c r="F48" s="9" t="s">
        <v>107</v>
      </c>
      <c r="G48" s="6">
        <v>5</v>
      </c>
      <c r="H48" s="11">
        <f t="shared" si="21"/>
        <v>17.3291744785333</v>
      </c>
      <c r="I48" s="11">
        <f t="shared" si="22"/>
        <v>290.479174478533</v>
      </c>
      <c r="J48" s="11">
        <f t="shared" si="23"/>
        <v>0.14613689643893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3.23037485191519</v>
      </c>
      <c r="O48" s="11">
        <f t="shared" si="40"/>
        <v>1.14237972904817</v>
      </c>
      <c r="P48" s="11">
        <f t="shared" si="26"/>
        <v>0.166943828157845</v>
      </c>
      <c r="Q48" s="17">
        <f t="shared" si="27"/>
        <v>0.0217026976605198</v>
      </c>
      <c r="R48" s="11">
        <f t="shared" si="28"/>
        <v>0.1264068</v>
      </c>
      <c r="S48" s="18">
        <f t="shared" si="29"/>
        <v>0.171689320990009</v>
      </c>
      <c r="T48" s="3">
        <v>0.01</v>
      </c>
      <c r="U48" s="19">
        <f t="shared" si="30"/>
        <v>0.00171689320990009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0.0297668932099001</v>
      </c>
      <c r="AR48" s="27">
        <f t="shared" si="36"/>
        <v>97.236</v>
      </c>
      <c r="AS48" s="1">
        <f t="shared" si="37"/>
        <v>0.13</v>
      </c>
      <c r="AT48" s="2">
        <f t="shared" si="41"/>
        <v>0.0833333333333333</v>
      </c>
      <c r="AU48" s="1">
        <f t="shared" si="38"/>
        <v>210.086189177124</v>
      </c>
    </row>
    <row r="49" s="1" customFormat="1" spans="1:47">
      <c r="A49" s="6"/>
      <c r="B49" s="6"/>
      <c r="C49" s="9">
        <v>5</v>
      </c>
      <c r="D49" s="12">
        <v>22.14441947</v>
      </c>
      <c r="E49" s="13">
        <f t="shared" si="39"/>
        <v>17.3291744785333</v>
      </c>
      <c r="F49" s="9" t="s">
        <v>109</v>
      </c>
      <c r="G49" s="6">
        <v>6</v>
      </c>
      <c r="H49" s="11">
        <f t="shared" si="21"/>
        <v>22.14441947</v>
      </c>
      <c r="I49" s="11">
        <f t="shared" si="22"/>
        <v>295.29441947</v>
      </c>
      <c r="J49" s="11">
        <f t="shared" si="23"/>
        <v>0.252430669611494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1.94779590089032</v>
      </c>
      <c r="P49" s="11">
        <f t="shared" si="26"/>
        <v>0.491683423528267</v>
      </c>
      <c r="Q49" s="17">
        <f t="shared" si="27"/>
        <v>0.0639188450586747</v>
      </c>
      <c r="R49" s="11">
        <f t="shared" si="28"/>
        <v>0.1264068</v>
      </c>
      <c r="S49" s="18">
        <f t="shared" si="29"/>
        <v>0.505659862117186</v>
      </c>
      <c r="T49" s="3">
        <v>0.01</v>
      </c>
      <c r="U49" s="19">
        <f t="shared" si="30"/>
        <v>0.00505659862117186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0.0331065986211719</v>
      </c>
      <c r="AR49" s="27">
        <f t="shared" si="36"/>
        <v>97.236</v>
      </c>
      <c r="AS49" s="1">
        <f t="shared" si="37"/>
        <v>0.13</v>
      </c>
      <c r="AT49" s="2">
        <f t="shared" si="41"/>
        <v>0.0833333333333333</v>
      </c>
      <c r="AU49" s="1">
        <f t="shared" si="38"/>
        <v>233.656871474427</v>
      </c>
    </row>
    <row r="50" s="1" customFormat="1" spans="1:47">
      <c r="A50" s="6"/>
      <c r="B50" s="6"/>
      <c r="C50" s="9">
        <v>6</v>
      </c>
      <c r="D50" s="12">
        <v>25.185770255</v>
      </c>
      <c r="E50" s="13">
        <f t="shared" si="39"/>
        <v>22.14441947</v>
      </c>
      <c r="F50" s="9" t="s">
        <v>107</v>
      </c>
      <c r="G50" s="6">
        <v>7</v>
      </c>
      <c r="H50" s="11">
        <f t="shared" si="21"/>
        <v>25.185770255</v>
      </c>
      <c r="I50" s="11">
        <f t="shared" si="22"/>
        <v>298.335770255</v>
      </c>
      <c r="J50" s="11">
        <f t="shared" si="23"/>
        <v>0.353285957818384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2.42847247736206</v>
      </c>
      <c r="P50" s="11">
        <f t="shared" si="26"/>
        <v>0.857945225200438</v>
      </c>
      <c r="Q50" s="17">
        <f t="shared" si="27"/>
        <v>0.111532879276057</v>
      </c>
      <c r="R50" s="11">
        <f t="shared" si="28"/>
        <v>0.1264068</v>
      </c>
      <c r="S50" s="18">
        <f t="shared" si="29"/>
        <v>0.882332906742809</v>
      </c>
      <c r="T50" s="3">
        <v>0.01</v>
      </c>
      <c r="U50" s="19">
        <f t="shared" si="30"/>
        <v>0.00882332906742809</v>
      </c>
      <c r="V50" s="18"/>
      <c r="W50" s="3"/>
      <c r="X50" s="19"/>
      <c r="Y50" s="20">
        <v>0.05</v>
      </c>
      <c r="Z50" s="3">
        <v>0.29</v>
      </c>
      <c r="AA50" s="21">
        <f t="shared" si="31"/>
        <v>0.0145</v>
      </c>
      <c r="AB50" s="3">
        <v>0.02</v>
      </c>
      <c r="AC50" s="3">
        <v>0.28</v>
      </c>
      <c r="AD50" s="21">
        <f t="shared" si="32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0.0411733290674281</v>
      </c>
      <c r="AR50" s="27">
        <f t="shared" si="36"/>
        <v>97.236</v>
      </c>
      <c r="AS50" s="1">
        <f t="shared" si="37"/>
        <v>0.13</v>
      </c>
      <c r="AT50" s="2">
        <f t="shared" si="41"/>
        <v>0.0833333333333333</v>
      </c>
      <c r="AU50" s="1">
        <f t="shared" si="38"/>
        <v>290.589539812465</v>
      </c>
    </row>
    <row r="51" s="1" customFormat="1" spans="1:47">
      <c r="A51" s="6"/>
      <c r="B51" s="6"/>
      <c r="C51" s="9">
        <v>7</v>
      </c>
      <c r="D51" s="12">
        <v>29.0557642558065</v>
      </c>
      <c r="E51" s="13">
        <f t="shared" si="39"/>
        <v>25.185770255</v>
      </c>
      <c r="F51" s="9" t="s">
        <v>107</v>
      </c>
      <c r="G51" s="6">
        <v>8</v>
      </c>
      <c r="H51" s="11">
        <f t="shared" si="21"/>
        <v>29.0557642558065</v>
      </c>
      <c r="I51" s="11">
        <f t="shared" si="22"/>
        <v>302.205764255806</v>
      </c>
      <c r="J51" s="11">
        <f t="shared" si="23"/>
        <v>0.536583238771515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2.54288725216162</v>
      </c>
      <c r="P51" s="11">
        <f t="shared" si="26"/>
        <v>1.36447067759568</v>
      </c>
      <c r="Q51" s="17">
        <f t="shared" si="27"/>
        <v>0.177381188087438</v>
      </c>
      <c r="R51" s="11">
        <f t="shared" si="28"/>
        <v>0.1264068</v>
      </c>
      <c r="S51" s="18">
        <f t="shared" si="29"/>
        <v>1.40325669257855</v>
      </c>
      <c r="T51" s="3">
        <v>0.01</v>
      </c>
      <c r="U51" s="19">
        <f t="shared" si="30"/>
        <v>0.0140325669257855</v>
      </c>
      <c r="V51" s="18"/>
      <c r="W51" s="3"/>
      <c r="X51" s="19"/>
      <c r="Y51" s="20">
        <v>0.05</v>
      </c>
      <c r="Z51" s="3">
        <v>0.29</v>
      </c>
      <c r="AA51" s="21">
        <f t="shared" si="31"/>
        <v>0.0145</v>
      </c>
      <c r="AB51" s="3">
        <v>0.02</v>
      </c>
      <c r="AC51" s="3">
        <v>0.28</v>
      </c>
      <c r="AD51" s="21">
        <f t="shared" si="32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0.0463825669257855</v>
      </c>
      <c r="AR51" s="27">
        <f t="shared" si="36"/>
        <v>97.236</v>
      </c>
      <c r="AS51" s="1">
        <f t="shared" si="37"/>
        <v>0.13</v>
      </c>
      <c r="AT51" s="2">
        <f t="shared" si="41"/>
        <v>0.0833333333333333</v>
      </c>
      <c r="AU51" s="1">
        <f t="shared" si="38"/>
        <v>327.354845565486</v>
      </c>
    </row>
    <row r="52" s="1" customFormat="1" spans="1:47">
      <c r="A52" s="6"/>
      <c r="B52" s="6"/>
      <c r="C52" s="9">
        <v>8</v>
      </c>
      <c r="D52" s="12">
        <v>29.3981988190323</v>
      </c>
      <c r="E52" s="13">
        <f t="shared" si="39"/>
        <v>29.0557642558065</v>
      </c>
      <c r="F52" s="9" t="s">
        <v>107</v>
      </c>
      <c r="G52" s="6">
        <v>9</v>
      </c>
      <c r="H52" s="11">
        <f t="shared" si="21"/>
        <v>29.3981988190323</v>
      </c>
      <c r="I52" s="11">
        <f t="shared" si="22"/>
        <v>302.548198819032</v>
      </c>
      <c r="J52" s="11">
        <f t="shared" si="23"/>
        <v>0.556511795346683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2.15077657456594</v>
      </c>
      <c r="P52" s="11">
        <f t="shared" si="26"/>
        <v>1.19693253290128</v>
      </c>
      <c r="Q52" s="17">
        <f t="shared" si="27"/>
        <v>0.155601229277166</v>
      </c>
      <c r="R52" s="11">
        <f t="shared" si="28"/>
        <v>0.1264068</v>
      </c>
      <c r="S52" s="18">
        <f t="shared" si="29"/>
        <v>1.23095616119676</v>
      </c>
      <c r="T52" s="3">
        <v>0.01</v>
      </c>
      <c r="U52" s="19">
        <f t="shared" si="30"/>
        <v>0.0123095616119676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0.0403595616119676</v>
      </c>
      <c r="AR52" s="27">
        <f t="shared" si="36"/>
        <v>97.236</v>
      </c>
      <c r="AS52" s="1">
        <f t="shared" si="37"/>
        <v>0.13</v>
      </c>
      <c r="AT52" s="2">
        <f t="shared" si="41"/>
        <v>0.0833333333333333</v>
      </c>
      <c r="AU52" s="1">
        <f t="shared" si="38"/>
        <v>284.846202663085</v>
      </c>
    </row>
    <row r="53" s="1" customFormat="1" spans="1:47">
      <c r="A53" s="6"/>
      <c r="B53" s="6"/>
      <c r="C53" s="9">
        <v>9</v>
      </c>
      <c r="D53" s="12">
        <v>25.58936214</v>
      </c>
      <c r="E53" s="13">
        <f t="shared" si="39"/>
        <v>29.3981988190323</v>
      </c>
      <c r="F53" s="9" t="s">
        <v>107</v>
      </c>
      <c r="G53" s="6">
        <v>10</v>
      </c>
      <c r="H53" s="11">
        <f t="shared" si="21"/>
        <v>25.58936214</v>
      </c>
      <c r="I53" s="11">
        <f t="shared" si="22"/>
        <v>298.73936214</v>
      </c>
      <c r="J53" s="11">
        <f t="shared" si="23"/>
        <v>0.369211581053688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1.92620404166466</v>
      </c>
      <c r="P53" s="11">
        <f t="shared" si="26"/>
        <v>0.711176839655012</v>
      </c>
      <c r="Q53" s="17">
        <f t="shared" si="27"/>
        <v>0.0924529891551516</v>
      </c>
      <c r="R53" s="11">
        <f t="shared" si="28"/>
        <v>0.1264068</v>
      </c>
      <c r="S53" s="18">
        <f t="shared" si="29"/>
        <v>0.731392529161023</v>
      </c>
      <c r="T53" s="3">
        <v>0.01</v>
      </c>
      <c r="U53" s="19">
        <f t="shared" si="30"/>
        <v>0.00731392529161023</v>
      </c>
      <c r="V53" s="18"/>
      <c r="W53" s="3"/>
      <c r="X53" s="19"/>
      <c r="Y53" s="20">
        <v>0.04</v>
      </c>
      <c r="Z53" s="3">
        <v>0.29</v>
      </c>
      <c r="AA53" s="21">
        <f t="shared" si="31"/>
        <v>0.0116</v>
      </c>
      <c r="AB53" s="3">
        <v>0.015</v>
      </c>
      <c r="AC53" s="3">
        <v>0.28</v>
      </c>
      <c r="AD53" s="21">
        <f t="shared" si="32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0.0353639252916102</v>
      </c>
      <c r="AR53" s="27">
        <f t="shared" si="36"/>
        <v>97.236</v>
      </c>
      <c r="AS53" s="1">
        <f t="shared" si="37"/>
        <v>0.13</v>
      </c>
      <c r="AT53" s="2">
        <f t="shared" si="41"/>
        <v>0.0833333333333333</v>
      </c>
      <c r="AU53" s="1">
        <f t="shared" si="38"/>
        <v>249.588435261626</v>
      </c>
    </row>
    <row r="54" s="1" customFormat="1" spans="1:47">
      <c r="A54" s="6"/>
      <c r="B54" s="6"/>
      <c r="C54" s="9">
        <v>10</v>
      </c>
      <c r="D54" s="12">
        <v>18.6501291545161</v>
      </c>
      <c r="E54" s="13">
        <f t="shared" si="39"/>
        <v>25.58936214</v>
      </c>
      <c r="F54" s="9" t="s">
        <v>107</v>
      </c>
      <c r="G54" s="6">
        <v>11</v>
      </c>
      <c r="H54" s="11">
        <f t="shared" si="21"/>
        <v>18.6501291545161</v>
      </c>
      <c r="I54" s="11">
        <f t="shared" si="22"/>
        <v>291.800129154516</v>
      </c>
      <c r="J54" s="11">
        <f t="shared" si="23"/>
        <v>0.170082722105298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1.15427584190916</v>
      </c>
      <c r="O54" s="11">
        <f t="shared" si="40"/>
        <v>1.03311136010048</v>
      </c>
      <c r="P54" s="11">
        <f t="shared" si="26"/>
        <v>0.175714392363797</v>
      </c>
      <c r="Q54" s="17">
        <f t="shared" si="27"/>
        <v>0.0228428710072936</v>
      </c>
      <c r="R54" s="11">
        <f t="shared" si="28"/>
        <v>0.1264068</v>
      </c>
      <c r="S54" s="18">
        <f t="shared" si="29"/>
        <v>0.18070919449977</v>
      </c>
      <c r="T54" s="3">
        <v>0.01</v>
      </c>
      <c r="U54" s="19">
        <f t="shared" si="30"/>
        <v>0.0018070919449977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0.0209070919449977</v>
      </c>
      <c r="AR54" s="27">
        <f t="shared" si="36"/>
        <v>97.236</v>
      </c>
      <c r="AS54" s="1">
        <f t="shared" si="37"/>
        <v>0.13</v>
      </c>
      <c r="AT54" s="2">
        <f t="shared" si="41"/>
        <v>0.0833333333333333</v>
      </c>
      <c r="AU54" s="1">
        <f t="shared" si="38"/>
        <v>147.556254612406</v>
      </c>
    </row>
    <row r="55" s="1" customFormat="1" spans="1:48">
      <c r="A55" s="6"/>
      <c r="B55" s="6"/>
      <c r="C55" s="9">
        <v>11</v>
      </c>
      <c r="D55" s="12">
        <v>14.47217224</v>
      </c>
      <c r="E55" s="13">
        <f t="shared" si="39"/>
        <v>18.6501291545161</v>
      </c>
      <c r="F55" s="9" t="s">
        <v>109</v>
      </c>
      <c r="G55" s="6">
        <v>12</v>
      </c>
      <c r="H55" s="11">
        <f t="shared" si="21"/>
        <v>14.47217224</v>
      </c>
      <c r="I55" s="11">
        <f t="shared" si="22"/>
        <v>287.62217224</v>
      </c>
      <c r="J55" s="11">
        <f t="shared" si="23"/>
        <v>0.104751009032957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1.82975696773669</v>
      </c>
      <c r="P55" s="11">
        <f t="shared" si="26"/>
        <v>0.191668888655502</v>
      </c>
      <c r="Q55" s="17">
        <f t="shared" si="27"/>
        <v>0.0249169555252153</v>
      </c>
      <c r="R55" s="11">
        <f t="shared" si="28"/>
        <v>0.1264068</v>
      </c>
      <c r="S55" s="18">
        <f t="shared" si="29"/>
        <v>0.197117208292713</v>
      </c>
      <c r="T55" s="3">
        <v>0.01</v>
      </c>
      <c r="U55" s="19">
        <f t="shared" si="30"/>
        <v>0.00197117208292713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0.0210711720829271</v>
      </c>
      <c r="AR55" s="27">
        <f t="shared" si="36"/>
        <v>97.236</v>
      </c>
      <c r="AS55" s="1">
        <f t="shared" si="37"/>
        <v>0.13</v>
      </c>
      <c r="AT55" s="2">
        <f t="shared" si="41"/>
        <v>0.0833333333333333</v>
      </c>
      <c r="AU55" s="1">
        <f t="shared" si="38"/>
        <v>148.714285134912</v>
      </c>
      <c r="AV55" s="1">
        <f>SUM(AU44:AU55)</f>
        <v>2467.09844356661</v>
      </c>
    </row>
    <row r="56" s="1" customFormat="1" spans="1:46">
      <c r="A56" s="6"/>
      <c r="B56" s="6"/>
      <c r="C56" s="9">
        <v>12</v>
      </c>
      <c r="D56" s="12">
        <v>8.21921497935484</v>
      </c>
      <c r="E56" s="13">
        <f t="shared" si="39"/>
        <v>14.47217224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7</v>
      </c>
      <c r="E60" s="9"/>
      <c r="F60" s="9"/>
      <c r="G60" s="6">
        <v>1</v>
      </c>
      <c r="H60" s="11">
        <f t="shared" ref="H60:H71" si="42">E61</f>
        <v>7</v>
      </c>
      <c r="I60" s="11">
        <f t="shared" ref="I60:I71" si="43">H60+273.15</f>
        <v>280.15</v>
      </c>
      <c r="J60" s="11">
        <f t="shared" ref="J60:J71" si="44">EXP(($C$18*(I60-$C$16))/($C$19*I60*$C$16))</f>
        <v>0.0424643715341541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0.0585880934056723</v>
      </c>
      <c r="Q60" s="17">
        <f t="shared" ref="Q60:Q71" si="48">P60*$B$62</f>
        <v>0.00585880934056723</v>
      </c>
      <c r="R60" s="11">
        <f t="shared" ref="R60:R71" si="49">L60*$B$62</f>
        <v>0.13797</v>
      </c>
      <c r="S60" s="18">
        <f t="shared" ref="S60:S71" si="50">Q60/R60</f>
        <v>0.042464371534154</v>
      </c>
      <c r="T60" s="3">
        <v>0.01</v>
      </c>
      <c r="U60" s="19">
        <f t="shared" ref="U60:U71" si="51">S60*T60</f>
        <v>0.00042464371534154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0.0127246437153415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4.3698176273871</v>
      </c>
      <c r="E61" s="13">
        <f t="shared" ref="E61:E72" si="60">D60</f>
        <v>7</v>
      </c>
      <c r="F61" s="9" t="s">
        <v>107</v>
      </c>
      <c r="G61" s="6">
        <v>2</v>
      </c>
      <c r="H61" s="11">
        <f t="shared" si="42"/>
        <v>4.3698176273871</v>
      </c>
      <c r="I61" s="11">
        <f t="shared" si="43"/>
        <v>277.519817627387</v>
      </c>
      <c r="J61" s="11">
        <f t="shared" si="44"/>
        <v>0.0305471200194624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2.70081190659433</v>
      </c>
      <c r="P61" s="11">
        <f t="shared" si="47"/>
        <v>0.08250202546073</v>
      </c>
      <c r="Q61" s="17">
        <f t="shared" si="48"/>
        <v>0.008250202546073</v>
      </c>
      <c r="R61" s="11">
        <f t="shared" si="49"/>
        <v>0.13797</v>
      </c>
      <c r="S61" s="18">
        <f t="shared" si="50"/>
        <v>0.0597970757851199</v>
      </c>
      <c r="T61" s="3">
        <v>0.01</v>
      </c>
      <c r="U61" s="19">
        <f t="shared" si="51"/>
        <v>0.000597970757851199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0.0128979707578512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5.40941534164286</v>
      </c>
      <c r="E62" s="13">
        <f t="shared" si="60"/>
        <v>4.3698176273871</v>
      </c>
      <c r="F62" s="9" t="s">
        <v>107</v>
      </c>
      <c r="G62" s="6">
        <v>3</v>
      </c>
      <c r="H62" s="11">
        <f t="shared" si="42"/>
        <v>5.40941534164286</v>
      </c>
      <c r="I62" s="11">
        <f t="shared" si="43"/>
        <v>278.559415341643</v>
      </c>
      <c r="J62" s="11">
        <f t="shared" si="44"/>
        <v>0.0348206107901593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3.9980098811336</v>
      </c>
      <c r="P62" s="11">
        <f t="shared" si="47"/>
        <v>0.139213146006164</v>
      </c>
      <c r="Q62" s="17">
        <f t="shared" si="48"/>
        <v>0.0139213146006164</v>
      </c>
      <c r="R62" s="11">
        <f t="shared" si="49"/>
        <v>0.13797</v>
      </c>
      <c r="S62" s="18">
        <f t="shared" si="50"/>
        <v>0.100901026314535</v>
      </c>
      <c r="T62" s="3">
        <v>0.01</v>
      </c>
      <c r="U62" s="19">
        <f t="shared" si="51"/>
        <v>0.00100901026314535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0.0133090102631454</v>
      </c>
      <c r="AR62" s="27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2">
        <v>12.0902389720968</v>
      </c>
      <c r="E63" s="13">
        <f t="shared" si="60"/>
        <v>5.40941534164286</v>
      </c>
      <c r="F63" s="9" t="s">
        <v>107</v>
      </c>
      <c r="G63" s="6">
        <v>4</v>
      </c>
      <c r="H63" s="11">
        <f t="shared" si="42"/>
        <v>12.0902389720968</v>
      </c>
      <c r="I63" s="11">
        <f t="shared" si="43"/>
        <v>285.240238972097</v>
      </c>
      <c r="J63" s="11">
        <f t="shared" si="44"/>
        <v>0.0789563405920681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5.23849673512743</v>
      </c>
      <c r="P63" s="11">
        <f t="shared" si="47"/>
        <v>0.413612532409158</v>
      </c>
      <c r="Q63" s="17">
        <f t="shared" si="48"/>
        <v>0.0413612532409158</v>
      </c>
      <c r="R63" s="11">
        <f t="shared" si="49"/>
        <v>0.13797</v>
      </c>
      <c r="S63" s="18">
        <f t="shared" si="50"/>
        <v>0.299784396904514</v>
      </c>
      <c r="T63" s="3">
        <v>0.01</v>
      </c>
      <c r="U63" s="19">
        <f t="shared" si="51"/>
        <v>0.00299784396904514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0.0152978439690451</v>
      </c>
      <c r="AR63" s="27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2">
        <v>17.3291744785333</v>
      </c>
      <c r="E64" s="13">
        <f t="shared" si="60"/>
        <v>12.0902389720968</v>
      </c>
      <c r="F64" s="9" t="s">
        <v>107</v>
      </c>
      <c r="G64" s="6">
        <v>5</v>
      </c>
      <c r="H64" s="11">
        <f t="shared" si="42"/>
        <v>17.3291744785333</v>
      </c>
      <c r="I64" s="11">
        <f t="shared" si="43"/>
        <v>290.479174478533</v>
      </c>
      <c r="J64" s="11">
        <f t="shared" si="44"/>
        <v>0.14613689643893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4.58363999258236</v>
      </c>
      <c r="O64" s="11">
        <f t="shared" si="61"/>
        <v>1.62094421013591</v>
      </c>
      <c r="P64" s="11">
        <f t="shared" si="47"/>
        <v>0.236879756169915</v>
      </c>
      <c r="Q64" s="17">
        <f t="shared" si="48"/>
        <v>0.0236879756169915</v>
      </c>
      <c r="R64" s="11">
        <f t="shared" si="49"/>
        <v>0.13797</v>
      </c>
      <c r="S64" s="18">
        <f t="shared" si="50"/>
        <v>0.171689320990009</v>
      </c>
      <c r="T64" s="3">
        <v>0.01</v>
      </c>
      <c r="U64" s="19">
        <f t="shared" si="51"/>
        <v>0.00171689320990009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0.0197668932099001</v>
      </c>
      <c r="AR64" s="27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2">
        <v>22.14441947</v>
      </c>
      <c r="E65" s="13">
        <f t="shared" si="60"/>
        <v>17.3291744785333</v>
      </c>
      <c r="F65" s="9" t="s">
        <v>109</v>
      </c>
      <c r="G65" s="6">
        <v>6</v>
      </c>
      <c r="H65" s="11">
        <f t="shared" si="42"/>
        <v>22.14441947</v>
      </c>
      <c r="I65" s="11">
        <f t="shared" si="43"/>
        <v>295.29441947</v>
      </c>
      <c r="J65" s="11">
        <f t="shared" si="44"/>
        <v>0.252430669611494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2.763764453966</v>
      </c>
      <c r="P65" s="11">
        <f t="shared" si="47"/>
        <v>0.697658911763082</v>
      </c>
      <c r="Q65" s="17">
        <f t="shared" si="48"/>
        <v>0.0697658911763082</v>
      </c>
      <c r="R65" s="11">
        <f t="shared" si="49"/>
        <v>0.13797</v>
      </c>
      <c r="S65" s="18">
        <f t="shared" si="50"/>
        <v>0.505659862117186</v>
      </c>
      <c r="T65" s="3">
        <v>0.01</v>
      </c>
      <c r="U65" s="19">
        <f t="shared" si="51"/>
        <v>0.00505659862117186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0.0231065986211719</v>
      </c>
      <c r="AR65" s="27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2">
        <v>25.185770255</v>
      </c>
      <c r="E66" s="13">
        <f t="shared" si="60"/>
        <v>22.14441947</v>
      </c>
      <c r="F66" s="9" t="s">
        <v>107</v>
      </c>
      <c r="G66" s="6">
        <v>7</v>
      </c>
      <c r="H66" s="11">
        <f t="shared" si="42"/>
        <v>25.185770255</v>
      </c>
      <c r="I66" s="11">
        <f t="shared" si="43"/>
        <v>298.335770255</v>
      </c>
      <c r="J66" s="11">
        <f t="shared" si="44"/>
        <v>0.353285957818384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3.44580554220292</v>
      </c>
      <c r="P66" s="11">
        <f t="shared" si="47"/>
        <v>1.21735471143305</v>
      </c>
      <c r="Q66" s="17">
        <f t="shared" si="48"/>
        <v>0.121735471143305</v>
      </c>
      <c r="R66" s="11">
        <f t="shared" si="49"/>
        <v>0.13797</v>
      </c>
      <c r="S66" s="18">
        <f t="shared" si="50"/>
        <v>0.882332906742809</v>
      </c>
      <c r="T66" s="3">
        <v>0.01</v>
      </c>
      <c r="U66" s="19">
        <f t="shared" si="51"/>
        <v>0.00882332906742809</v>
      </c>
      <c r="V66" s="18"/>
      <c r="W66" s="3"/>
      <c r="X66" s="19"/>
      <c r="Y66" s="20">
        <v>0.05</v>
      </c>
      <c r="Z66" s="3">
        <v>0.06</v>
      </c>
      <c r="AA66" s="21">
        <f t="shared" si="52"/>
        <v>0.003</v>
      </c>
      <c r="AB66" s="3">
        <v>0.02</v>
      </c>
      <c r="AC66" s="3">
        <v>0.63</v>
      </c>
      <c r="AD66" s="21">
        <f t="shared" si="53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0.0306233290674281</v>
      </c>
      <c r="AR66" s="27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2">
        <v>29.0557642558065</v>
      </c>
      <c r="E67" s="13">
        <f t="shared" si="60"/>
        <v>25.185770255</v>
      </c>
      <c r="F67" s="9" t="s">
        <v>107</v>
      </c>
      <c r="G67" s="6">
        <v>8</v>
      </c>
      <c r="H67" s="11">
        <f t="shared" si="42"/>
        <v>29.0557642558065</v>
      </c>
      <c r="I67" s="11">
        <f t="shared" si="43"/>
        <v>302.205764255806</v>
      </c>
      <c r="J67" s="11">
        <f t="shared" si="44"/>
        <v>0.536583238771515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3.60815083076986</v>
      </c>
      <c r="P67" s="11">
        <f t="shared" si="47"/>
        <v>1.93607325875063</v>
      </c>
      <c r="Q67" s="17">
        <f t="shared" si="48"/>
        <v>0.193607325875063</v>
      </c>
      <c r="R67" s="11">
        <f t="shared" si="49"/>
        <v>0.13797</v>
      </c>
      <c r="S67" s="18">
        <f t="shared" si="50"/>
        <v>1.40325669257855</v>
      </c>
      <c r="T67" s="3">
        <v>0.01</v>
      </c>
      <c r="U67" s="19">
        <f t="shared" si="51"/>
        <v>0.0140325669257855</v>
      </c>
      <c r="V67" s="18"/>
      <c r="W67" s="3"/>
      <c r="X67" s="19"/>
      <c r="Y67" s="20">
        <v>0.05</v>
      </c>
      <c r="Z67" s="3">
        <v>0.06</v>
      </c>
      <c r="AA67" s="21">
        <f t="shared" si="52"/>
        <v>0.003</v>
      </c>
      <c r="AB67" s="3">
        <v>0.02</v>
      </c>
      <c r="AC67" s="3">
        <v>0.63</v>
      </c>
      <c r="AD67" s="21">
        <f t="shared" si="53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0.0358325669257855</v>
      </c>
      <c r="AR67" s="27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2">
        <v>29.3981988190323</v>
      </c>
      <c r="E68" s="13">
        <f t="shared" si="60"/>
        <v>29.0557642558065</v>
      </c>
      <c r="F68" s="9" t="s">
        <v>107</v>
      </c>
      <c r="G68" s="6">
        <v>9</v>
      </c>
      <c r="H68" s="11">
        <f t="shared" si="42"/>
        <v>29.3981988190323</v>
      </c>
      <c r="I68" s="11">
        <f t="shared" si="43"/>
        <v>302.548198819032</v>
      </c>
      <c r="J68" s="11">
        <f t="shared" si="44"/>
        <v>0.556511795346683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3.05177757201924</v>
      </c>
      <c r="P68" s="11">
        <f t="shared" si="47"/>
        <v>1.69835021560317</v>
      </c>
      <c r="Q68" s="17">
        <f t="shared" si="48"/>
        <v>0.169835021560317</v>
      </c>
      <c r="R68" s="11">
        <f t="shared" si="49"/>
        <v>0.13797</v>
      </c>
      <c r="S68" s="18">
        <f t="shared" si="50"/>
        <v>1.23095616119676</v>
      </c>
      <c r="T68" s="3">
        <v>0.01</v>
      </c>
      <c r="U68" s="19">
        <f t="shared" si="51"/>
        <v>0.0123095616119676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0.0303595616119676</v>
      </c>
      <c r="AR68" s="27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2">
        <v>25.58936214</v>
      </c>
      <c r="E69" s="13">
        <f t="shared" si="60"/>
        <v>29.3981988190323</v>
      </c>
      <c r="F69" s="9" t="s">
        <v>107</v>
      </c>
      <c r="G69" s="6">
        <v>10</v>
      </c>
      <c r="H69" s="11">
        <f t="shared" si="42"/>
        <v>25.58936214</v>
      </c>
      <c r="I69" s="11">
        <f t="shared" si="43"/>
        <v>298.73936214</v>
      </c>
      <c r="J69" s="11">
        <f t="shared" si="44"/>
        <v>0.369211581053688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2.73312735641607</v>
      </c>
      <c r="P69" s="11">
        <f t="shared" si="47"/>
        <v>1.00910227248346</v>
      </c>
      <c r="Q69" s="17">
        <f t="shared" si="48"/>
        <v>0.100910227248346</v>
      </c>
      <c r="R69" s="11">
        <f t="shared" si="49"/>
        <v>0.13797</v>
      </c>
      <c r="S69" s="18">
        <f t="shared" si="50"/>
        <v>0.731392529161023</v>
      </c>
      <c r="T69" s="3">
        <v>0.01</v>
      </c>
      <c r="U69" s="19">
        <f t="shared" si="51"/>
        <v>0.00731392529161023</v>
      </c>
      <c r="V69" s="18"/>
      <c r="W69" s="3"/>
      <c r="X69" s="19"/>
      <c r="Y69" s="20">
        <v>0.04</v>
      </c>
      <c r="Z69" s="3">
        <v>0.06</v>
      </c>
      <c r="AA69" s="21">
        <f t="shared" si="52"/>
        <v>0.0024</v>
      </c>
      <c r="AB69" s="3">
        <v>0.015</v>
      </c>
      <c r="AC69" s="3">
        <v>0.63</v>
      </c>
      <c r="AD69" s="21">
        <f t="shared" si="53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0.0253639252916102</v>
      </c>
      <c r="AR69" s="27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2">
        <v>18.6501291545161</v>
      </c>
      <c r="E70" s="13">
        <f t="shared" si="60"/>
        <v>25.58936214</v>
      </c>
      <c r="F70" s="9" t="s">
        <v>107</v>
      </c>
      <c r="G70" s="6">
        <v>11</v>
      </c>
      <c r="H70" s="11">
        <f t="shared" si="42"/>
        <v>18.6501291545161</v>
      </c>
      <c r="I70" s="11">
        <f t="shared" si="43"/>
        <v>291.800129154516</v>
      </c>
      <c r="J70" s="11">
        <f t="shared" si="44"/>
        <v>0.170082722105298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1.63782382973598</v>
      </c>
      <c r="O70" s="11">
        <f t="shared" si="61"/>
        <v>1.46590125419663</v>
      </c>
      <c r="P70" s="11">
        <f t="shared" si="47"/>
        <v>0.249324475651333</v>
      </c>
      <c r="Q70" s="17">
        <f t="shared" si="48"/>
        <v>0.0249324475651333</v>
      </c>
      <c r="R70" s="11">
        <f t="shared" si="49"/>
        <v>0.13797</v>
      </c>
      <c r="S70" s="18">
        <f t="shared" si="50"/>
        <v>0.18070919449977</v>
      </c>
      <c r="T70" s="3">
        <v>0.01</v>
      </c>
      <c r="U70" s="19">
        <f t="shared" si="51"/>
        <v>0.0018070919449977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0.0141070919449977</v>
      </c>
      <c r="AR70" s="27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2">
        <v>14.47217224</v>
      </c>
      <c r="E71" s="13">
        <f t="shared" si="60"/>
        <v>18.6501291545161</v>
      </c>
      <c r="F71" s="9" t="s">
        <v>109</v>
      </c>
      <c r="G71" s="6">
        <v>12</v>
      </c>
      <c r="H71" s="11">
        <f t="shared" si="42"/>
        <v>14.47217224</v>
      </c>
      <c r="I71" s="11">
        <f t="shared" si="43"/>
        <v>287.62217224</v>
      </c>
      <c r="J71" s="11">
        <f t="shared" si="44"/>
        <v>0.104751009032957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2.5962767785453</v>
      </c>
      <c r="P71" s="11">
        <f t="shared" si="47"/>
        <v>0.271962612281456</v>
      </c>
      <c r="Q71" s="17">
        <f t="shared" si="48"/>
        <v>0.0271962612281456</v>
      </c>
      <c r="R71" s="11">
        <f t="shared" si="49"/>
        <v>0.13797</v>
      </c>
      <c r="S71" s="18">
        <f t="shared" si="50"/>
        <v>0.197117208292713</v>
      </c>
      <c r="T71" s="3">
        <v>0.01</v>
      </c>
      <c r="U71" s="19">
        <f t="shared" si="51"/>
        <v>0.00197117208292713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0.0142711720829271</v>
      </c>
      <c r="AR71" s="27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8.21921497935484</v>
      </c>
      <c r="E72" s="13">
        <f t="shared" si="60"/>
        <v>14.47217224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7</v>
      </c>
      <c r="E76" s="9"/>
      <c r="F76" s="9"/>
      <c r="G76" s="6">
        <v>1</v>
      </c>
      <c r="H76" s="11">
        <f t="shared" ref="H76:H87" si="63">E77</f>
        <v>7</v>
      </c>
      <c r="I76" s="11">
        <f t="shared" ref="I76:I87" si="64">H76+273.15</f>
        <v>280.15</v>
      </c>
      <c r="J76" s="11">
        <f t="shared" ref="J76:J87" si="65">EXP(($C$18*(I76-$C$16))/($C$19*I76*$C$16))</f>
        <v>0.0424643715341541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0.00332335018370359</v>
      </c>
      <c r="Q76" s="17">
        <f t="shared" ref="Q76:Q87" si="69">P76*$B$78</f>
        <v>0.000432035523881467</v>
      </c>
      <c r="R76" s="11">
        <f t="shared" ref="R76:R87" si="70">L76*$B$78</f>
        <v>0.0101740708333333</v>
      </c>
      <c r="S76" s="18">
        <f t="shared" ref="S76:S87" si="71">Q76/R76</f>
        <v>0.0424643715341542</v>
      </c>
      <c r="T76" s="3">
        <v>0.01</v>
      </c>
      <c r="U76" s="19">
        <f t="shared" ref="U76:U87" si="72">S76*T76</f>
        <v>0.000424643715341542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0.0120246437153415</v>
      </c>
      <c r="AR76" s="27">
        <f t="shared" ref="AR76:AR87" si="77">$B$76/12</f>
        <v>7.82620833333333</v>
      </c>
      <c r="AS76" s="1">
        <f t="shared" ref="AS76:AS87" si="78">$B$78</f>
        <v>0.13</v>
      </c>
      <c r="AT76" s="2">
        <f>$E$8/12</f>
        <v>0.158333333333333</v>
      </c>
      <c r="AU76" s="1">
        <f t="shared" ref="AU76:AU87" si="79">AT76*10000*AS76*0.67*AR76*AQ76</f>
        <v>12.9781901167231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4.3698176273871</v>
      </c>
      <c r="E77" s="13">
        <f t="shared" ref="E77:E88" si="80">D76</f>
        <v>7</v>
      </c>
      <c r="F77" s="9" t="s">
        <v>107</v>
      </c>
      <c r="G77" s="6">
        <v>2</v>
      </c>
      <c r="H77" s="11">
        <f t="shared" si="63"/>
        <v>4.3698176273871</v>
      </c>
      <c r="I77" s="11">
        <f t="shared" si="64"/>
        <v>277.519817627387</v>
      </c>
      <c r="J77" s="11">
        <f t="shared" si="65"/>
        <v>0.0305471200194624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0.153200816482963</v>
      </c>
      <c r="P77" s="11">
        <f t="shared" si="68"/>
        <v>0.0046798437281847</v>
      </c>
      <c r="Q77" s="17">
        <f t="shared" si="69"/>
        <v>0.000608379684664012</v>
      </c>
      <c r="R77" s="11">
        <f t="shared" si="70"/>
        <v>0.0101740708333333</v>
      </c>
      <c r="S77" s="18">
        <f t="shared" si="71"/>
        <v>0.0597970757851201</v>
      </c>
      <c r="T77" s="3">
        <v>0.01</v>
      </c>
      <c r="U77" s="19">
        <f t="shared" si="72"/>
        <v>0.000597970757851201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0.0121979707578512</v>
      </c>
      <c r="AR77" s="27">
        <f t="shared" si="77"/>
        <v>7.82620833333333</v>
      </c>
      <c r="AS77" s="1">
        <f t="shared" si="78"/>
        <v>0.13</v>
      </c>
      <c r="AT77" s="2">
        <f t="shared" ref="AT77:AT87" si="82">$E$8/12</f>
        <v>0.158333333333333</v>
      </c>
      <c r="AU77" s="1">
        <f t="shared" si="79"/>
        <v>13.16526188062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5.40941534164286</v>
      </c>
      <c r="E78" s="13">
        <f t="shared" si="80"/>
        <v>4.3698176273871</v>
      </c>
      <c r="F78" s="9" t="s">
        <v>107</v>
      </c>
      <c r="G78" s="6">
        <v>3</v>
      </c>
      <c r="H78" s="11">
        <f t="shared" si="63"/>
        <v>5.40941534164286</v>
      </c>
      <c r="I78" s="11">
        <f t="shared" si="64"/>
        <v>278.559415341643</v>
      </c>
      <c r="J78" s="11">
        <f t="shared" si="65"/>
        <v>0.0348206107901593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0.226783056088112</v>
      </c>
      <c r="P78" s="11">
        <f t="shared" si="68"/>
        <v>0.007896724529847</v>
      </c>
      <c r="Q78" s="17">
        <f t="shared" si="69"/>
        <v>0.00102657418888011</v>
      </c>
      <c r="R78" s="11">
        <f t="shared" si="70"/>
        <v>0.0101740708333333</v>
      </c>
      <c r="S78" s="18">
        <f t="shared" si="71"/>
        <v>0.100901026314535</v>
      </c>
      <c r="T78" s="3">
        <v>0.01</v>
      </c>
      <c r="U78" s="19">
        <f t="shared" si="72"/>
        <v>0.00100901026314535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0.0126090102631454</v>
      </c>
      <c r="AR78" s="27">
        <f t="shared" si="77"/>
        <v>7.82620833333333</v>
      </c>
      <c r="AS78" s="1">
        <f t="shared" si="78"/>
        <v>0.13</v>
      </c>
      <c r="AT78" s="2">
        <f t="shared" si="82"/>
        <v>0.158333333333333</v>
      </c>
      <c r="AU78" s="1">
        <f t="shared" si="79"/>
        <v>13.6088965505092</v>
      </c>
    </row>
    <row r="79" s="1" customFormat="1" spans="1:47">
      <c r="A79" s="6"/>
      <c r="B79" s="6"/>
      <c r="C79" s="9">
        <v>3</v>
      </c>
      <c r="D79" s="12">
        <v>12.0902389720968</v>
      </c>
      <c r="E79" s="13">
        <f t="shared" si="80"/>
        <v>5.40941534164286</v>
      </c>
      <c r="F79" s="9" t="s">
        <v>107</v>
      </c>
      <c r="G79" s="6">
        <v>4</v>
      </c>
      <c r="H79" s="11">
        <f t="shared" si="63"/>
        <v>12.0902389720968</v>
      </c>
      <c r="I79" s="11">
        <f t="shared" si="64"/>
        <v>285.240238972097</v>
      </c>
      <c r="J79" s="11">
        <f t="shared" si="65"/>
        <v>0.0789563405920681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0.297148414891598</v>
      </c>
      <c r="P79" s="11">
        <f t="shared" si="68"/>
        <v>0.0234617514525742</v>
      </c>
      <c r="Q79" s="17">
        <f t="shared" si="69"/>
        <v>0.00305002768883464</v>
      </c>
      <c r="R79" s="11">
        <f t="shared" si="70"/>
        <v>0.0101740708333333</v>
      </c>
      <c r="S79" s="18">
        <f t="shared" si="71"/>
        <v>0.299784396904515</v>
      </c>
      <c r="T79" s="3">
        <v>0.01</v>
      </c>
      <c r="U79" s="19">
        <f t="shared" si="72"/>
        <v>0.00299784396904515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0.0145978439690452</v>
      </c>
      <c r="AR79" s="27">
        <f t="shared" si="77"/>
        <v>7.82620833333333</v>
      </c>
      <c r="AS79" s="1">
        <f t="shared" si="78"/>
        <v>0.13</v>
      </c>
      <c r="AT79" s="2">
        <f t="shared" si="82"/>
        <v>0.158333333333333</v>
      </c>
      <c r="AU79" s="1">
        <f t="shared" si="79"/>
        <v>15.755443471711</v>
      </c>
    </row>
    <row r="80" s="1" customFormat="1" spans="1:47">
      <c r="A80" s="6"/>
      <c r="B80" s="6"/>
      <c r="C80" s="9">
        <v>4</v>
      </c>
      <c r="D80" s="12">
        <v>17.3291744785333</v>
      </c>
      <c r="E80" s="13">
        <f t="shared" si="80"/>
        <v>12.0902389720968</v>
      </c>
      <c r="F80" s="9" t="s">
        <v>107</v>
      </c>
      <c r="G80" s="6">
        <v>5</v>
      </c>
      <c r="H80" s="11">
        <f t="shared" si="63"/>
        <v>17.3291744785333</v>
      </c>
      <c r="I80" s="11">
        <f t="shared" si="64"/>
        <v>290.479174478533</v>
      </c>
      <c r="J80" s="11">
        <f t="shared" si="65"/>
        <v>0.14613689643893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0.260002330267073</v>
      </c>
      <c r="O80" s="11">
        <f t="shared" si="81"/>
        <v>0.0919464165052845</v>
      </c>
      <c r="P80" s="11">
        <f t="shared" si="68"/>
        <v>0.0134367639467635</v>
      </c>
      <c r="Q80" s="17">
        <f t="shared" si="69"/>
        <v>0.00174677931307925</v>
      </c>
      <c r="R80" s="11">
        <f t="shared" si="70"/>
        <v>0.0101740708333333</v>
      </c>
      <c r="S80" s="18">
        <f t="shared" si="71"/>
        <v>0.171689320990009</v>
      </c>
      <c r="T80" s="3">
        <v>0.01</v>
      </c>
      <c r="U80" s="19">
        <f t="shared" si="72"/>
        <v>0.00171689320990009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0.0208168932099001</v>
      </c>
      <c r="AR80" s="27">
        <f t="shared" si="77"/>
        <v>7.82620833333333</v>
      </c>
      <c r="AS80" s="1">
        <f t="shared" si="78"/>
        <v>0.13</v>
      </c>
      <c r="AT80" s="2">
        <f t="shared" si="82"/>
        <v>0.158333333333333</v>
      </c>
      <c r="AU80" s="1">
        <f t="shared" si="79"/>
        <v>22.467659259868</v>
      </c>
    </row>
    <row r="81" s="1" customFormat="1" spans="1:47">
      <c r="A81" s="6"/>
      <c r="B81" s="6"/>
      <c r="C81" s="9">
        <v>5</v>
      </c>
      <c r="D81" s="12">
        <v>22.14441947</v>
      </c>
      <c r="E81" s="13">
        <f t="shared" si="80"/>
        <v>17.3291744785333</v>
      </c>
      <c r="F81" s="9" t="s">
        <v>109</v>
      </c>
      <c r="G81" s="6">
        <v>6</v>
      </c>
      <c r="H81" s="11">
        <f t="shared" si="63"/>
        <v>22.14441947</v>
      </c>
      <c r="I81" s="11">
        <f t="shared" si="64"/>
        <v>295.29441947</v>
      </c>
      <c r="J81" s="11">
        <f t="shared" si="65"/>
        <v>0.252430669611494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0.156771735891854</v>
      </c>
      <c r="P81" s="11">
        <f t="shared" si="68"/>
        <v>0.039573994267337</v>
      </c>
      <c r="Q81" s="17">
        <f t="shared" si="69"/>
        <v>0.00514461925475382</v>
      </c>
      <c r="R81" s="11">
        <f t="shared" si="70"/>
        <v>0.0101740708333333</v>
      </c>
      <c r="S81" s="18">
        <f t="shared" si="71"/>
        <v>0.505659862117188</v>
      </c>
      <c r="T81" s="3">
        <v>0.01</v>
      </c>
      <c r="U81" s="19">
        <f t="shared" si="72"/>
        <v>0.00505659862117188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0.0241565986211719</v>
      </c>
      <c r="AR81" s="27">
        <f t="shared" si="77"/>
        <v>7.82620833333333</v>
      </c>
      <c r="AS81" s="1">
        <f t="shared" si="78"/>
        <v>0.13</v>
      </c>
      <c r="AT81" s="2">
        <f t="shared" si="82"/>
        <v>0.158333333333333</v>
      </c>
      <c r="AU81" s="1">
        <f t="shared" si="79"/>
        <v>26.0722011313277</v>
      </c>
    </row>
    <row r="82" s="1" customFormat="1" spans="1:47">
      <c r="A82" s="6"/>
      <c r="B82" s="6"/>
      <c r="C82" s="9">
        <v>6</v>
      </c>
      <c r="D82" s="12">
        <v>25.185770255</v>
      </c>
      <c r="E82" s="13">
        <f t="shared" si="80"/>
        <v>22.14441947</v>
      </c>
      <c r="F82" s="9" t="s">
        <v>107</v>
      </c>
      <c r="G82" s="6">
        <v>7</v>
      </c>
      <c r="H82" s="11">
        <f t="shared" si="63"/>
        <v>25.185770255</v>
      </c>
      <c r="I82" s="11">
        <f t="shared" si="64"/>
        <v>298.335770255</v>
      </c>
      <c r="J82" s="11">
        <f t="shared" si="65"/>
        <v>0.353285957818384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0.195459824957851</v>
      </c>
      <c r="P82" s="11">
        <f t="shared" si="68"/>
        <v>0.0690532114752479</v>
      </c>
      <c r="Q82" s="17">
        <f t="shared" si="69"/>
        <v>0.00897691749178223</v>
      </c>
      <c r="R82" s="11">
        <f t="shared" si="70"/>
        <v>0.0101740708333333</v>
      </c>
      <c r="S82" s="18">
        <f t="shared" si="71"/>
        <v>0.882332906742812</v>
      </c>
      <c r="T82" s="3">
        <v>0.01</v>
      </c>
      <c r="U82" s="19">
        <f t="shared" si="72"/>
        <v>0.00882332906742812</v>
      </c>
      <c r="V82" s="18"/>
      <c r="W82" s="3"/>
      <c r="X82" s="19"/>
      <c r="Y82" s="20">
        <v>0.05</v>
      </c>
      <c r="Z82" s="3">
        <v>0.17</v>
      </c>
      <c r="AA82" s="21">
        <f t="shared" si="73"/>
        <v>0.0085</v>
      </c>
      <c r="AB82" s="3">
        <v>0.02</v>
      </c>
      <c r="AC82" s="3">
        <v>0.03</v>
      </c>
      <c r="AD82" s="21">
        <f t="shared" si="74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0.0297733290674281</v>
      </c>
      <c r="AR82" s="27">
        <f t="shared" si="77"/>
        <v>7.82620833333333</v>
      </c>
      <c r="AS82" s="1">
        <f t="shared" si="78"/>
        <v>0.13</v>
      </c>
      <c r="AT82" s="2">
        <f t="shared" si="82"/>
        <v>0.158333333333333</v>
      </c>
      <c r="AU82" s="1">
        <f t="shared" si="79"/>
        <v>32.1343346374455</v>
      </c>
    </row>
    <row r="83" s="1" customFormat="1" spans="1:47">
      <c r="A83" s="6"/>
      <c r="B83" s="6"/>
      <c r="C83" s="9">
        <v>7</v>
      </c>
      <c r="D83" s="12">
        <v>29.0557642558065</v>
      </c>
      <c r="E83" s="13">
        <f t="shared" si="80"/>
        <v>25.185770255</v>
      </c>
      <c r="F83" s="9" t="s">
        <v>107</v>
      </c>
      <c r="G83" s="6">
        <v>8</v>
      </c>
      <c r="H83" s="11">
        <f t="shared" si="63"/>
        <v>29.0557642558065</v>
      </c>
      <c r="I83" s="11">
        <f t="shared" si="64"/>
        <v>302.205764255806</v>
      </c>
      <c r="J83" s="11">
        <f t="shared" si="65"/>
        <v>0.536583238771515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0.204668696815936</v>
      </c>
      <c r="P83" s="11">
        <f t="shared" si="68"/>
        <v>0.10982179221264</v>
      </c>
      <c r="Q83" s="17">
        <f t="shared" si="69"/>
        <v>0.0142768329876432</v>
      </c>
      <c r="R83" s="11">
        <f t="shared" si="70"/>
        <v>0.0101740708333333</v>
      </c>
      <c r="S83" s="18">
        <f t="shared" si="71"/>
        <v>1.40325669257855</v>
      </c>
      <c r="T83" s="3">
        <v>0.01</v>
      </c>
      <c r="U83" s="19">
        <f t="shared" si="72"/>
        <v>0.0140325669257855</v>
      </c>
      <c r="V83" s="18"/>
      <c r="W83" s="3"/>
      <c r="X83" s="19"/>
      <c r="Y83" s="20">
        <v>0.05</v>
      </c>
      <c r="Z83" s="3">
        <v>0.17</v>
      </c>
      <c r="AA83" s="21">
        <f t="shared" si="73"/>
        <v>0.0085</v>
      </c>
      <c r="AB83" s="3">
        <v>0.02</v>
      </c>
      <c r="AC83" s="3">
        <v>0.03</v>
      </c>
      <c r="AD83" s="21">
        <f t="shared" si="74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0.0349825669257855</v>
      </c>
      <c r="AR83" s="27">
        <f t="shared" si="77"/>
        <v>7.82620833333333</v>
      </c>
      <c r="AS83" s="1">
        <f t="shared" si="78"/>
        <v>0.13</v>
      </c>
      <c r="AT83" s="2">
        <f t="shared" si="82"/>
        <v>0.158333333333333</v>
      </c>
      <c r="AU83" s="1">
        <f t="shared" si="79"/>
        <v>37.7566616593048</v>
      </c>
    </row>
    <row r="84" s="1" customFormat="1" spans="1:47">
      <c r="A84" s="6"/>
      <c r="B84" s="6"/>
      <c r="C84" s="9">
        <v>8</v>
      </c>
      <c r="D84" s="12">
        <v>29.3981988190323</v>
      </c>
      <c r="E84" s="13">
        <f t="shared" si="80"/>
        <v>29.0557642558065</v>
      </c>
      <c r="F84" s="9" t="s">
        <v>107</v>
      </c>
      <c r="G84" s="6">
        <v>9</v>
      </c>
      <c r="H84" s="11">
        <f t="shared" si="63"/>
        <v>29.3981988190323</v>
      </c>
      <c r="I84" s="11">
        <f t="shared" si="64"/>
        <v>302.548198819032</v>
      </c>
      <c r="J84" s="11">
        <f t="shared" si="65"/>
        <v>0.556511795346683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0.173108987936629</v>
      </c>
      <c r="P84" s="11">
        <f t="shared" si="68"/>
        <v>0.0963371936672608</v>
      </c>
      <c r="Q84" s="17">
        <f t="shared" si="69"/>
        <v>0.0125238351767439</v>
      </c>
      <c r="R84" s="11">
        <f t="shared" si="70"/>
        <v>0.0101740708333333</v>
      </c>
      <c r="S84" s="18">
        <f t="shared" si="71"/>
        <v>1.23095616119676</v>
      </c>
      <c r="T84" s="3">
        <v>0.01</v>
      </c>
      <c r="U84" s="19">
        <f t="shared" si="72"/>
        <v>0.0123095616119676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0.0314095616119676</v>
      </c>
      <c r="AR84" s="27">
        <f t="shared" si="77"/>
        <v>7.82620833333333</v>
      </c>
      <c r="AS84" s="1">
        <f t="shared" si="78"/>
        <v>0.13</v>
      </c>
      <c r="AT84" s="2">
        <f t="shared" si="82"/>
        <v>0.158333333333333</v>
      </c>
      <c r="AU84" s="1">
        <f t="shared" si="79"/>
        <v>33.9003193552389</v>
      </c>
    </row>
    <row r="85" s="1" customFormat="1" spans="1:47">
      <c r="A85" s="6"/>
      <c r="B85" s="6"/>
      <c r="C85" s="9">
        <v>9</v>
      </c>
      <c r="D85" s="12">
        <v>25.58936214</v>
      </c>
      <c r="E85" s="13">
        <f t="shared" si="80"/>
        <v>29.3981988190323</v>
      </c>
      <c r="F85" s="9" t="s">
        <v>107</v>
      </c>
      <c r="G85" s="6">
        <v>10</v>
      </c>
      <c r="H85" s="11">
        <f t="shared" si="63"/>
        <v>25.58936214</v>
      </c>
      <c r="I85" s="11">
        <f t="shared" si="64"/>
        <v>298.73936214</v>
      </c>
      <c r="J85" s="11">
        <f t="shared" si="65"/>
        <v>0.369211581053688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0.155033877602702</v>
      </c>
      <c r="P85" s="11">
        <f t="shared" si="68"/>
        <v>0.0572403030665774</v>
      </c>
      <c r="Q85" s="17">
        <f t="shared" si="69"/>
        <v>0.00744123939865506</v>
      </c>
      <c r="R85" s="11">
        <f t="shared" si="70"/>
        <v>0.0101740708333333</v>
      </c>
      <c r="S85" s="18">
        <f t="shared" si="71"/>
        <v>0.731392529161025</v>
      </c>
      <c r="T85" s="3">
        <v>0.01</v>
      </c>
      <c r="U85" s="19">
        <f t="shared" si="72"/>
        <v>0.00731392529161025</v>
      </c>
      <c r="V85" s="18"/>
      <c r="W85" s="3"/>
      <c r="X85" s="19"/>
      <c r="Y85" s="20">
        <v>0.04</v>
      </c>
      <c r="Z85" s="3">
        <v>0.17</v>
      </c>
      <c r="AA85" s="21">
        <f t="shared" si="73"/>
        <v>0.0068</v>
      </c>
      <c r="AB85" s="3">
        <v>0.015</v>
      </c>
      <c r="AC85" s="3">
        <v>0.03</v>
      </c>
      <c r="AD85" s="21">
        <f t="shared" si="74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0.0264139252916103</v>
      </c>
      <c r="AR85" s="27">
        <f t="shared" si="77"/>
        <v>7.82620833333333</v>
      </c>
      <c r="AS85" s="1">
        <f t="shared" si="78"/>
        <v>0.13</v>
      </c>
      <c r="AT85" s="2">
        <f t="shared" si="82"/>
        <v>0.158333333333333</v>
      </c>
      <c r="AU85" s="1">
        <f t="shared" si="79"/>
        <v>28.508532333983</v>
      </c>
    </row>
    <row r="86" s="1" customFormat="1" spans="1:47">
      <c r="A86" s="6"/>
      <c r="B86" s="6"/>
      <c r="C86" s="9">
        <v>10</v>
      </c>
      <c r="D86" s="12">
        <v>18.6501291545161</v>
      </c>
      <c r="E86" s="13">
        <f t="shared" si="80"/>
        <v>25.58936214</v>
      </c>
      <c r="F86" s="9" t="s">
        <v>107</v>
      </c>
      <c r="G86" s="6">
        <v>11</v>
      </c>
      <c r="H86" s="11">
        <f t="shared" si="63"/>
        <v>18.6501291545161</v>
      </c>
      <c r="I86" s="11">
        <f t="shared" si="64"/>
        <v>291.800129154516</v>
      </c>
      <c r="J86" s="11">
        <f t="shared" si="65"/>
        <v>0.170082722105298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0.092903895809318</v>
      </c>
      <c r="O86" s="11">
        <f t="shared" si="81"/>
        <v>0.0831517620601395</v>
      </c>
      <c r="P86" s="11">
        <f t="shared" si="68"/>
        <v>0.0141426780390406</v>
      </c>
      <c r="Q86" s="17">
        <f t="shared" si="69"/>
        <v>0.00183854814507527</v>
      </c>
      <c r="R86" s="11">
        <f t="shared" si="70"/>
        <v>0.0101740708333333</v>
      </c>
      <c r="S86" s="18">
        <f t="shared" si="71"/>
        <v>0.180709194499771</v>
      </c>
      <c r="T86" s="3">
        <v>0.01</v>
      </c>
      <c r="U86" s="19">
        <f t="shared" si="72"/>
        <v>0.00180709194499771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0.0134070919449977</v>
      </c>
      <c r="AR86" s="27">
        <f t="shared" si="77"/>
        <v>7.82620833333333</v>
      </c>
      <c r="AS86" s="1">
        <f t="shared" si="78"/>
        <v>0.13</v>
      </c>
      <c r="AT86" s="2">
        <f t="shared" si="82"/>
        <v>0.158333333333333</v>
      </c>
      <c r="AU86" s="1">
        <f t="shared" si="79"/>
        <v>14.4702655890396</v>
      </c>
    </row>
    <row r="87" s="1" customFormat="1" spans="1:48">
      <c r="A87" s="6"/>
      <c r="B87" s="6"/>
      <c r="C87" s="9">
        <v>11</v>
      </c>
      <c r="D87" s="12">
        <v>14.47217224</v>
      </c>
      <c r="E87" s="13">
        <f t="shared" si="80"/>
        <v>18.6501291545161</v>
      </c>
      <c r="F87" s="9" t="s">
        <v>109</v>
      </c>
      <c r="G87" s="6">
        <v>12</v>
      </c>
      <c r="H87" s="11">
        <f t="shared" si="63"/>
        <v>14.47217224</v>
      </c>
      <c r="I87" s="11">
        <f t="shared" si="64"/>
        <v>287.62217224</v>
      </c>
      <c r="J87" s="11">
        <f t="shared" si="65"/>
        <v>0.104751009032957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0.147271167354432</v>
      </c>
      <c r="P87" s="11">
        <f t="shared" si="68"/>
        <v>0.0154268033818383</v>
      </c>
      <c r="Q87" s="17">
        <f t="shared" si="69"/>
        <v>0.00200548443963898</v>
      </c>
      <c r="R87" s="11">
        <f t="shared" si="70"/>
        <v>0.0101740708333333</v>
      </c>
      <c r="S87" s="18">
        <f t="shared" si="71"/>
        <v>0.197117208292713</v>
      </c>
      <c r="T87" s="3">
        <v>0.01</v>
      </c>
      <c r="U87" s="19">
        <f t="shared" si="72"/>
        <v>0.00197117208292713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0.0135711720829271</v>
      </c>
      <c r="AR87" s="27">
        <f t="shared" si="77"/>
        <v>7.82620833333333</v>
      </c>
      <c r="AS87" s="1">
        <f t="shared" si="78"/>
        <v>0.13</v>
      </c>
      <c r="AT87" s="2">
        <f t="shared" si="82"/>
        <v>0.158333333333333</v>
      </c>
      <c r="AU87" s="1">
        <f t="shared" si="79"/>
        <v>14.6473571748559</v>
      </c>
      <c r="AV87" s="1">
        <f>SUM(AU76:AU87)</f>
        <v>265.465123160627</v>
      </c>
    </row>
    <row r="88" s="1" customFormat="1" spans="1:46">
      <c r="A88" s="6"/>
      <c r="B88" s="6"/>
      <c r="C88" s="9">
        <v>12</v>
      </c>
      <c r="D88" s="12">
        <v>8.21921497935484</v>
      </c>
      <c r="E88" s="13">
        <f t="shared" si="80"/>
        <v>14.47217224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7</v>
      </c>
      <c r="E91" s="9"/>
      <c r="F91" s="9"/>
      <c r="G91" s="6">
        <v>1</v>
      </c>
      <c r="H91" s="11">
        <f t="shared" ref="H91:H102" si="83">E92</f>
        <v>7</v>
      </c>
      <c r="I91" s="11">
        <f t="shared" ref="I91:I102" si="84">H91+273.15</f>
        <v>280.15</v>
      </c>
      <c r="J91" s="11">
        <f t="shared" ref="J91:J102" si="85">EXP(($C$18*(I91-$C$16))/($C$19*I91*$C$16))</f>
        <v>0.0424643715341541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0.00322389508687298</v>
      </c>
      <c r="Q91" s="17">
        <f t="shared" ref="Q91:Q102" si="89">P91*$B$93</f>
        <v>0.000419106361293487</v>
      </c>
      <c r="R91" s="11">
        <f t="shared" ref="R91:R102" si="90">L91*$B$93</f>
        <v>0.0098696</v>
      </c>
      <c r="S91" s="18">
        <f t="shared" ref="S91:S102" si="91">Q91/R91</f>
        <v>0.0424643715341541</v>
      </c>
      <c r="T91" s="3">
        <v>0.01</v>
      </c>
      <c r="U91" s="19">
        <f t="shared" ref="U91:U102" si="92">S91*T91</f>
        <v>0.000424643715341541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0.0152246437153415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2.71666666666667</v>
      </c>
      <c r="AU91" s="1">
        <f t="shared" ref="AU91:AU102" si="98">AT91*10000*AS91*0.67*AR91*AQ91</f>
        <v>273.500324899477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4.3698176273871</v>
      </c>
      <c r="E92" s="13">
        <f t="shared" ref="E92:E103" si="99">D91</f>
        <v>7</v>
      </c>
      <c r="F92" s="9" t="s">
        <v>107</v>
      </c>
      <c r="G92" s="6">
        <v>2</v>
      </c>
      <c r="H92" s="11">
        <f t="shared" si="83"/>
        <v>4.3698176273871</v>
      </c>
      <c r="I92" s="11">
        <f t="shared" si="84"/>
        <v>277.519817627387</v>
      </c>
      <c r="J92" s="11">
        <f t="shared" si="85"/>
        <v>0.0305471200194624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0.148616104913127</v>
      </c>
      <c r="P92" s="11">
        <f t="shared" si="88"/>
        <v>0.00453979399360631</v>
      </c>
      <c r="Q92" s="17">
        <f t="shared" si="89"/>
        <v>0.00059017321916882</v>
      </c>
      <c r="R92" s="11">
        <f t="shared" si="90"/>
        <v>0.0098696</v>
      </c>
      <c r="S92" s="18">
        <f t="shared" si="91"/>
        <v>0.0597970757851199</v>
      </c>
      <c r="T92" s="3">
        <v>0.01</v>
      </c>
      <c r="U92" s="19">
        <f t="shared" si="92"/>
        <v>0.0005979707578512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0.0153979707578512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2.71666666666667</v>
      </c>
      <c r="AU92" s="1">
        <f t="shared" si="98"/>
        <v>276.614026824238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5.40941534164286</v>
      </c>
      <c r="E93" s="13">
        <f t="shared" si="99"/>
        <v>4.3698176273871</v>
      </c>
      <c r="F93" s="9" t="s">
        <v>107</v>
      </c>
      <c r="G93" s="6">
        <v>3</v>
      </c>
      <c r="H93" s="11">
        <f t="shared" si="83"/>
        <v>5.40941534164286</v>
      </c>
      <c r="I93" s="11">
        <f t="shared" si="84"/>
        <v>278.559415341643</v>
      </c>
      <c r="J93" s="11">
        <f t="shared" si="85"/>
        <v>0.0348206107901593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0.219996310919521</v>
      </c>
      <c r="P93" s="11">
        <f t="shared" si="88"/>
        <v>0.0076604059177995</v>
      </c>
      <c r="Q93" s="17">
        <f t="shared" si="89"/>
        <v>0.000995852769313936</v>
      </c>
      <c r="R93" s="11">
        <f t="shared" si="90"/>
        <v>0.0098696</v>
      </c>
      <c r="S93" s="18">
        <f t="shared" si="91"/>
        <v>0.100901026314535</v>
      </c>
      <c r="T93" s="3">
        <v>0.01</v>
      </c>
      <c r="U93" s="19">
        <f t="shared" si="92"/>
        <v>0.00100901026314535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0.0158090102631454</v>
      </c>
      <c r="AR93" s="27">
        <f t="shared" si="96"/>
        <v>7.592</v>
      </c>
      <c r="AS93" s="1">
        <f t="shared" si="97"/>
        <v>0.13</v>
      </c>
      <c r="AT93" s="2">
        <f t="shared" si="101"/>
        <v>2.71666666666667</v>
      </c>
      <c r="AU93" s="1">
        <f t="shared" si="98"/>
        <v>283.998070769463</v>
      </c>
    </row>
    <row r="94" s="1" customFormat="1" spans="1:47">
      <c r="A94" s="6"/>
      <c r="B94" s="6"/>
      <c r="C94" s="9">
        <v>3</v>
      </c>
      <c r="D94" s="12">
        <v>12.0902389720968</v>
      </c>
      <c r="E94" s="13">
        <f t="shared" si="99"/>
        <v>5.40941534164286</v>
      </c>
      <c r="F94" s="9" t="s">
        <v>107</v>
      </c>
      <c r="G94" s="6">
        <v>4</v>
      </c>
      <c r="H94" s="11">
        <f t="shared" si="83"/>
        <v>12.0902389720968</v>
      </c>
      <c r="I94" s="11">
        <f t="shared" si="84"/>
        <v>285.240238972097</v>
      </c>
      <c r="J94" s="11">
        <f t="shared" si="85"/>
        <v>0.0789563405920681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0.288255905001721</v>
      </c>
      <c r="P94" s="11">
        <f t="shared" si="88"/>
        <v>0.0227596314129907</v>
      </c>
      <c r="Q94" s="17">
        <f t="shared" si="89"/>
        <v>0.0029587520836888</v>
      </c>
      <c r="R94" s="11">
        <f t="shared" si="90"/>
        <v>0.0098696</v>
      </c>
      <c r="S94" s="18">
        <f t="shared" si="91"/>
        <v>0.299784396904514</v>
      </c>
      <c r="T94" s="3">
        <v>0.01</v>
      </c>
      <c r="U94" s="19">
        <f t="shared" si="92"/>
        <v>0.00299784396904514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0.0177978439690451</v>
      </c>
      <c r="AR94" s="27">
        <f t="shared" si="96"/>
        <v>7.592</v>
      </c>
      <c r="AS94" s="1">
        <f t="shared" si="97"/>
        <v>0.13</v>
      </c>
      <c r="AT94" s="2">
        <f t="shared" si="101"/>
        <v>2.71666666666667</v>
      </c>
      <c r="AU94" s="1">
        <f t="shared" si="98"/>
        <v>319.726109789942</v>
      </c>
    </row>
    <row r="95" s="1" customFormat="1" spans="1:47">
      <c r="A95" s="6"/>
      <c r="B95" s="6"/>
      <c r="C95" s="9">
        <v>4</v>
      </c>
      <c r="D95" s="12">
        <v>17.3291744785333</v>
      </c>
      <c r="E95" s="13">
        <f t="shared" si="99"/>
        <v>12.0902389720968</v>
      </c>
      <c r="F95" s="9" t="s">
        <v>107</v>
      </c>
      <c r="G95" s="6">
        <v>5</v>
      </c>
      <c r="H95" s="11">
        <f t="shared" si="83"/>
        <v>17.3291744785333</v>
      </c>
      <c r="I95" s="11">
        <f t="shared" si="84"/>
        <v>290.479174478533</v>
      </c>
      <c r="J95" s="11">
        <f t="shared" si="85"/>
        <v>0.14613689643893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0.252221459909294</v>
      </c>
      <c r="O95" s="11">
        <f t="shared" si="100"/>
        <v>0.0891948136794365</v>
      </c>
      <c r="P95" s="11">
        <f t="shared" si="88"/>
        <v>0.0130346532495615</v>
      </c>
      <c r="Q95" s="17">
        <f t="shared" si="89"/>
        <v>0.00169450492244299</v>
      </c>
      <c r="R95" s="11">
        <f t="shared" si="90"/>
        <v>0.0098696</v>
      </c>
      <c r="S95" s="18">
        <f t="shared" si="91"/>
        <v>0.171689320990009</v>
      </c>
      <c r="T95" s="3">
        <v>0.01</v>
      </c>
      <c r="U95" s="19">
        <f t="shared" si="92"/>
        <v>0.00171689320990009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0.0288168932099001</v>
      </c>
      <c r="AR95" s="27">
        <f t="shared" si="96"/>
        <v>7.592</v>
      </c>
      <c r="AS95" s="1">
        <f t="shared" si="97"/>
        <v>0.13</v>
      </c>
      <c r="AT95" s="2">
        <f t="shared" si="101"/>
        <v>2.71666666666667</v>
      </c>
      <c r="AU95" s="1">
        <f t="shared" si="98"/>
        <v>517.675802656667</v>
      </c>
    </row>
    <row r="96" s="1" customFormat="1" spans="1:47">
      <c r="A96" s="6"/>
      <c r="B96" s="6"/>
      <c r="C96" s="9">
        <v>5</v>
      </c>
      <c r="D96" s="12">
        <v>22.14441947</v>
      </c>
      <c r="E96" s="13">
        <f t="shared" si="99"/>
        <v>17.3291744785333</v>
      </c>
      <c r="F96" s="9" t="s">
        <v>109</v>
      </c>
      <c r="G96" s="6">
        <v>6</v>
      </c>
      <c r="H96" s="11">
        <f t="shared" si="83"/>
        <v>22.14441947</v>
      </c>
      <c r="I96" s="11">
        <f t="shared" si="84"/>
        <v>295.29441947</v>
      </c>
      <c r="J96" s="11">
        <f t="shared" si="85"/>
        <v>0.252430669611494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0.152080160429875</v>
      </c>
      <c r="P96" s="11">
        <f t="shared" si="88"/>
        <v>0.0383896967319368</v>
      </c>
      <c r="Q96" s="17">
        <f t="shared" si="89"/>
        <v>0.00499066057515178</v>
      </c>
      <c r="R96" s="11">
        <f t="shared" si="90"/>
        <v>0.0098696</v>
      </c>
      <c r="S96" s="18">
        <f t="shared" si="91"/>
        <v>0.505659862117186</v>
      </c>
      <c r="T96" s="3">
        <v>0.01</v>
      </c>
      <c r="U96" s="19">
        <f t="shared" si="92"/>
        <v>0.00505659862117186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0.0321565986211719</v>
      </c>
      <c r="AR96" s="27">
        <f t="shared" si="96"/>
        <v>7.592</v>
      </c>
      <c r="AS96" s="1">
        <f t="shared" si="97"/>
        <v>0.13</v>
      </c>
      <c r="AT96" s="2">
        <f t="shared" si="101"/>
        <v>2.71666666666667</v>
      </c>
      <c r="AU96" s="1">
        <f t="shared" si="98"/>
        <v>577.671329128721</v>
      </c>
    </row>
    <row r="97" s="1" customFormat="1" spans="1:47">
      <c r="A97" s="6"/>
      <c r="B97" s="6"/>
      <c r="C97" s="9">
        <v>6</v>
      </c>
      <c r="D97" s="12">
        <v>25.185770255</v>
      </c>
      <c r="E97" s="13">
        <f t="shared" si="99"/>
        <v>22.14441947</v>
      </c>
      <c r="F97" s="9" t="s">
        <v>107</v>
      </c>
      <c r="G97" s="6">
        <v>7</v>
      </c>
      <c r="H97" s="11">
        <f t="shared" si="83"/>
        <v>25.185770255</v>
      </c>
      <c r="I97" s="11">
        <f t="shared" si="84"/>
        <v>298.335770255</v>
      </c>
      <c r="J97" s="11">
        <f t="shared" si="85"/>
        <v>0.353285957818384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0.189610463697938</v>
      </c>
      <c r="P97" s="11">
        <f t="shared" si="88"/>
        <v>0.0669867142799141</v>
      </c>
      <c r="Q97" s="17">
        <f t="shared" si="89"/>
        <v>0.00870827285638883</v>
      </c>
      <c r="R97" s="11">
        <f t="shared" si="90"/>
        <v>0.0098696</v>
      </c>
      <c r="S97" s="18">
        <f t="shared" si="91"/>
        <v>0.882332906742809</v>
      </c>
      <c r="T97" s="3">
        <v>0.01</v>
      </c>
      <c r="U97" s="19">
        <f t="shared" si="92"/>
        <v>0.00882332906742809</v>
      </c>
      <c r="V97" s="18"/>
      <c r="W97" s="3"/>
      <c r="X97" s="19"/>
      <c r="Y97" s="20">
        <v>0.05</v>
      </c>
      <c r="Z97" s="3">
        <v>0.49</v>
      </c>
      <c r="AA97" s="21">
        <f t="shared" si="93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4"/>
        <v>0.0075</v>
      </c>
      <c r="AQ97" s="1">
        <f t="shared" si="95"/>
        <v>0.0408233290674281</v>
      </c>
      <c r="AR97" s="27">
        <f t="shared" si="96"/>
        <v>7.592</v>
      </c>
      <c r="AS97" s="1">
        <f t="shared" si="97"/>
        <v>0.13</v>
      </c>
      <c r="AT97" s="2">
        <f t="shared" si="101"/>
        <v>2.71666666666667</v>
      </c>
      <c r="AU97" s="1">
        <f t="shared" si="98"/>
        <v>733.363221641038</v>
      </c>
    </row>
    <row r="98" s="1" customFormat="1" spans="1:47">
      <c r="A98" s="6"/>
      <c r="B98" s="6"/>
      <c r="C98" s="9">
        <v>7</v>
      </c>
      <c r="D98" s="12">
        <v>29.0557642558065</v>
      </c>
      <c r="E98" s="13">
        <f t="shared" si="99"/>
        <v>25.185770255</v>
      </c>
      <c r="F98" s="9" t="s">
        <v>107</v>
      </c>
      <c r="G98" s="6">
        <v>8</v>
      </c>
      <c r="H98" s="11">
        <f t="shared" si="83"/>
        <v>29.0557642558065</v>
      </c>
      <c r="I98" s="11">
        <f t="shared" si="84"/>
        <v>302.205764255806</v>
      </c>
      <c r="J98" s="11">
        <f t="shared" si="85"/>
        <v>0.536583238771515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0.198543749418024</v>
      </c>
      <c r="P98" s="11">
        <f t="shared" si="88"/>
        <v>0.106535248100564</v>
      </c>
      <c r="Q98" s="17">
        <f t="shared" si="89"/>
        <v>0.0138495822530733</v>
      </c>
      <c r="R98" s="11">
        <f t="shared" si="90"/>
        <v>0.0098696</v>
      </c>
      <c r="S98" s="18">
        <f t="shared" si="91"/>
        <v>1.40325669257855</v>
      </c>
      <c r="T98" s="3">
        <v>0.01</v>
      </c>
      <c r="U98" s="19">
        <f t="shared" si="92"/>
        <v>0.0140325669257855</v>
      </c>
      <c r="V98" s="18"/>
      <c r="W98" s="3"/>
      <c r="X98" s="19"/>
      <c r="Y98" s="20">
        <v>0.05</v>
      </c>
      <c r="Z98" s="3">
        <v>0.49</v>
      </c>
      <c r="AA98" s="21">
        <f t="shared" si="93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4"/>
        <v>0.0075</v>
      </c>
      <c r="AQ98" s="1">
        <f t="shared" si="95"/>
        <v>0.0460325669257855</v>
      </c>
      <c r="AR98" s="27">
        <f t="shared" si="96"/>
        <v>7.592</v>
      </c>
      <c r="AS98" s="1">
        <f t="shared" si="97"/>
        <v>0.13</v>
      </c>
      <c r="AT98" s="2">
        <f t="shared" si="101"/>
        <v>2.71666666666667</v>
      </c>
      <c r="AU98" s="1">
        <f t="shared" si="98"/>
        <v>826.943621509688</v>
      </c>
    </row>
    <row r="99" s="1" customFormat="1" spans="1:47">
      <c r="A99" s="6"/>
      <c r="B99" s="6"/>
      <c r="C99" s="9">
        <v>8</v>
      </c>
      <c r="D99" s="12">
        <v>29.3981988190323</v>
      </c>
      <c r="E99" s="13">
        <f t="shared" si="99"/>
        <v>29.0557642558065</v>
      </c>
      <c r="F99" s="9" t="s">
        <v>107</v>
      </c>
      <c r="G99" s="6">
        <v>9</v>
      </c>
      <c r="H99" s="11">
        <f t="shared" si="83"/>
        <v>29.3981988190323</v>
      </c>
      <c r="I99" s="11">
        <f t="shared" si="84"/>
        <v>302.548198819032</v>
      </c>
      <c r="J99" s="11">
        <f t="shared" si="85"/>
        <v>0.556511795346683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0.167928501317461</v>
      </c>
      <c r="P99" s="11">
        <f t="shared" si="88"/>
        <v>0.0934541917580579</v>
      </c>
      <c r="Q99" s="17">
        <f t="shared" si="89"/>
        <v>0.0121490449285475</v>
      </c>
      <c r="R99" s="11">
        <f t="shared" si="90"/>
        <v>0.0098696</v>
      </c>
      <c r="S99" s="18">
        <f t="shared" si="91"/>
        <v>1.23095616119676</v>
      </c>
      <c r="T99" s="3">
        <v>0.01</v>
      </c>
      <c r="U99" s="19">
        <f t="shared" si="92"/>
        <v>0.0123095616119676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0.0394095616119676</v>
      </c>
      <c r="AR99" s="27">
        <f t="shared" si="96"/>
        <v>7.592</v>
      </c>
      <c r="AS99" s="1">
        <f t="shared" si="97"/>
        <v>0.13</v>
      </c>
      <c r="AT99" s="2">
        <f t="shared" si="101"/>
        <v>2.71666666666667</v>
      </c>
      <c r="AU99" s="1">
        <f t="shared" si="98"/>
        <v>707.965855001113</v>
      </c>
    </row>
    <row r="100" s="1" customFormat="1" spans="1:47">
      <c r="A100" s="6"/>
      <c r="B100" s="6"/>
      <c r="C100" s="9">
        <v>9</v>
      </c>
      <c r="D100" s="12">
        <v>25.58936214</v>
      </c>
      <c r="E100" s="13">
        <f t="shared" si="99"/>
        <v>29.3981988190323</v>
      </c>
      <c r="F100" s="9" t="s">
        <v>107</v>
      </c>
      <c r="G100" s="6">
        <v>10</v>
      </c>
      <c r="H100" s="11">
        <f t="shared" si="83"/>
        <v>25.58936214</v>
      </c>
      <c r="I100" s="11">
        <f t="shared" si="84"/>
        <v>298.73936214</v>
      </c>
      <c r="J100" s="11">
        <f t="shared" si="85"/>
        <v>0.369211581053688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0.150394309559403</v>
      </c>
      <c r="P100" s="11">
        <f t="shared" si="88"/>
        <v>0.0555273208139049</v>
      </c>
      <c r="Q100" s="17">
        <f t="shared" si="89"/>
        <v>0.00721855170580763</v>
      </c>
      <c r="R100" s="11">
        <f t="shared" si="90"/>
        <v>0.0098696</v>
      </c>
      <c r="S100" s="18">
        <f t="shared" si="91"/>
        <v>0.731392529161023</v>
      </c>
      <c r="T100" s="3">
        <v>0.01</v>
      </c>
      <c r="U100" s="19">
        <f t="shared" si="92"/>
        <v>0.00731392529161023</v>
      </c>
      <c r="V100" s="18"/>
      <c r="W100" s="3"/>
      <c r="X100" s="19"/>
      <c r="Y100" s="20">
        <v>0.04</v>
      </c>
      <c r="Z100" s="3">
        <v>0.49</v>
      </c>
      <c r="AA100" s="21">
        <f t="shared" si="93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0.0344139252916102</v>
      </c>
      <c r="AR100" s="27">
        <f t="shared" si="96"/>
        <v>7.592</v>
      </c>
      <c r="AS100" s="1">
        <f t="shared" si="97"/>
        <v>0.13</v>
      </c>
      <c r="AT100" s="2">
        <f t="shared" si="101"/>
        <v>2.71666666666667</v>
      </c>
      <c r="AU100" s="1">
        <f t="shared" si="98"/>
        <v>618.222660858542</v>
      </c>
    </row>
    <row r="101" s="1" customFormat="1" spans="1:47">
      <c r="A101" s="6"/>
      <c r="B101" s="6"/>
      <c r="C101" s="9">
        <v>10</v>
      </c>
      <c r="D101" s="12">
        <v>18.6501291545161</v>
      </c>
      <c r="E101" s="13">
        <f t="shared" si="99"/>
        <v>25.58936214</v>
      </c>
      <c r="F101" s="9" t="s">
        <v>107</v>
      </c>
      <c r="G101" s="6">
        <v>11</v>
      </c>
      <c r="H101" s="11">
        <f t="shared" si="83"/>
        <v>18.6501291545161</v>
      </c>
      <c r="I101" s="11">
        <f t="shared" si="84"/>
        <v>291.800129154516</v>
      </c>
      <c r="J101" s="11">
        <f t="shared" si="85"/>
        <v>0.170082722105298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0.090123639308223</v>
      </c>
      <c r="O101" s="11">
        <f t="shared" si="100"/>
        <v>0.0806633494372749</v>
      </c>
      <c r="P101" s="11">
        <f t="shared" si="88"/>
        <v>0.0137194420464226</v>
      </c>
      <c r="Q101" s="17">
        <f t="shared" si="89"/>
        <v>0.00178352746603494</v>
      </c>
      <c r="R101" s="11">
        <f t="shared" si="90"/>
        <v>0.0098696</v>
      </c>
      <c r="S101" s="18">
        <f t="shared" si="91"/>
        <v>0.180709194499771</v>
      </c>
      <c r="T101" s="3">
        <v>0.01</v>
      </c>
      <c r="U101" s="19">
        <f t="shared" si="92"/>
        <v>0.00180709194499771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0.0166070919449977</v>
      </c>
      <c r="AR101" s="27">
        <f t="shared" si="96"/>
        <v>7.592</v>
      </c>
      <c r="AS101" s="1">
        <f t="shared" si="97"/>
        <v>0.13</v>
      </c>
      <c r="AT101" s="2">
        <f t="shared" si="101"/>
        <v>2.71666666666667</v>
      </c>
      <c r="AU101" s="1">
        <f t="shared" si="98"/>
        <v>298.335063040946</v>
      </c>
    </row>
    <row r="102" s="1" customFormat="1" spans="1:48">
      <c r="A102" s="6"/>
      <c r="B102" s="6"/>
      <c r="C102" s="9">
        <v>11</v>
      </c>
      <c r="D102" s="12">
        <v>14.47217224</v>
      </c>
      <c r="E102" s="13">
        <f t="shared" si="99"/>
        <v>18.6501291545161</v>
      </c>
      <c r="F102" s="9" t="s">
        <v>109</v>
      </c>
      <c r="G102" s="6">
        <v>12</v>
      </c>
      <c r="H102" s="11">
        <f t="shared" si="83"/>
        <v>14.47217224</v>
      </c>
      <c r="I102" s="11">
        <f t="shared" si="84"/>
        <v>287.62217224</v>
      </c>
      <c r="J102" s="11">
        <f t="shared" si="85"/>
        <v>0.104751009032957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0.142863907390852</v>
      </c>
      <c r="P102" s="11">
        <f t="shared" si="88"/>
        <v>0.0149651384535827</v>
      </c>
      <c r="Q102" s="17">
        <f t="shared" si="89"/>
        <v>0.00194546799896576</v>
      </c>
      <c r="R102" s="11">
        <f t="shared" si="90"/>
        <v>0.0098696</v>
      </c>
      <c r="S102" s="18">
        <f t="shared" si="91"/>
        <v>0.197117208292713</v>
      </c>
      <c r="T102" s="3">
        <v>0.01</v>
      </c>
      <c r="U102" s="19">
        <f t="shared" si="92"/>
        <v>0.00197117208292713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0.0167711720829271</v>
      </c>
      <c r="AR102" s="27">
        <f t="shared" si="96"/>
        <v>7.592</v>
      </c>
      <c r="AS102" s="1">
        <f t="shared" si="97"/>
        <v>0.13</v>
      </c>
      <c r="AT102" s="2">
        <f t="shared" si="101"/>
        <v>2.71666666666667</v>
      </c>
      <c r="AU102" s="1">
        <f t="shared" si="98"/>
        <v>301.282650641175</v>
      </c>
      <c r="AV102" s="1">
        <f>SUM(AU91:AU102)</f>
        <v>5735.29873676101</v>
      </c>
    </row>
    <row r="103" s="1" customFormat="1" spans="1:46">
      <c r="A103" s="6"/>
      <c r="B103" s="6"/>
      <c r="C103" s="9">
        <v>12</v>
      </c>
      <c r="D103" s="12">
        <v>8.21921497935484</v>
      </c>
      <c r="E103" s="13">
        <f t="shared" si="99"/>
        <v>14.47217224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7</v>
      </c>
      <c r="E107" s="9"/>
      <c r="F107" s="9"/>
      <c r="G107" s="6">
        <v>1</v>
      </c>
      <c r="H107" s="11">
        <f t="shared" ref="H107:H118" si="102">E108</f>
        <v>7</v>
      </c>
      <c r="I107" s="11">
        <f t="shared" ref="I107:I118" si="103">H107+273.15</f>
        <v>280.15</v>
      </c>
      <c r="J107" s="11">
        <f t="shared" ref="J107:J118" si="104">EXP(($C$18*(I107-$C$16))/($C$19*I107*$C$16))</f>
        <v>0.0424643715341541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7">O107*J107</f>
        <v>0.128754310031989</v>
      </c>
      <c r="Q107" s="17">
        <f t="shared" ref="Q107:Q118" si="108">P107*$B$109</f>
        <v>0.0373387499092769</v>
      </c>
      <c r="R107" s="11">
        <f t="shared" ref="R107:R118" si="109">L107*$B$109</f>
        <v>0.87929595</v>
      </c>
      <c r="S107" s="18">
        <f t="shared" ref="S107:S118" si="110">Q107/R107</f>
        <v>0.042464371534154</v>
      </c>
      <c r="T107" s="3">
        <v>0.27</v>
      </c>
      <c r="U107" s="19">
        <f t="shared" ref="U107:U118" si="111">S107*T107</f>
        <v>0.0114653803142216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0.228627723395053</v>
      </c>
      <c r="AC107" s="27">
        <f t="shared" ref="AC107:AC118" si="113">$B$107/12</f>
        <v>11.2298333333333</v>
      </c>
      <c r="AD107" s="1">
        <f t="shared" ref="AD107:AD118" si="114">$B$109</f>
        <v>0.29</v>
      </c>
      <c r="AE107" s="28">
        <f>$E$9/12</f>
        <v>20.61</v>
      </c>
      <c r="AF107" s="1">
        <f t="shared" ref="AF107:AF118" si="115">AE107*10000*AC107*AB107</f>
        <v>529151.698318721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4.3698176273871</v>
      </c>
      <c r="E108" s="13">
        <f t="shared" ref="E108:E119" si="116">D107</f>
        <v>7</v>
      </c>
      <c r="F108" s="9" t="s">
        <v>107</v>
      </c>
      <c r="G108" s="6">
        <v>2</v>
      </c>
      <c r="H108" s="11">
        <f t="shared" si="102"/>
        <v>4.3698176273871</v>
      </c>
      <c r="I108" s="11">
        <f t="shared" si="103"/>
        <v>277.519817627387</v>
      </c>
      <c r="J108" s="11">
        <f t="shared" si="104"/>
        <v>0.0305471200194624</v>
      </c>
      <c r="K108" s="11">
        <f t="shared" si="105"/>
        <v>11.2298333333333</v>
      </c>
      <c r="L108" s="11">
        <f t="shared" si="106"/>
        <v>3.032055</v>
      </c>
      <c r="M108" s="6" t="s">
        <v>107</v>
      </c>
      <c r="N108" s="6"/>
      <c r="O108" s="11">
        <f t="shared" ref="O108:O118" si="117">L108+O107-P107-N108</f>
        <v>5.93535568996801</v>
      </c>
      <c r="P108" s="11">
        <f t="shared" si="107"/>
        <v>0.181308022619652</v>
      </c>
      <c r="Q108" s="17">
        <f t="shared" si="108"/>
        <v>0.052579326559699</v>
      </c>
      <c r="R108" s="11">
        <f t="shared" si="109"/>
        <v>0.87929595</v>
      </c>
      <c r="S108" s="18">
        <f t="shared" si="110"/>
        <v>0.0597970757851199</v>
      </c>
      <c r="T108" s="3">
        <v>0.27</v>
      </c>
      <c r="U108" s="19">
        <f t="shared" si="111"/>
        <v>0.0161452104619824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0.229537014392763</v>
      </c>
      <c r="AC108" s="27">
        <f t="shared" si="113"/>
        <v>11.2298333333333</v>
      </c>
      <c r="AD108" s="1">
        <f t="shared" si="114"/>
        <v>0.29</v>
      </c>
      <c r="AE108" s="28">
        <f t="shared" ref="AE108:AE118" si="118">$E$9/12</f>
        <v>20.61</v>
      </c>
      <c r="AF108" s="1">
        <f t="shared" si="115"/>
        <v>531256.223826648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5.40941534164286</v>
      </c>
      <c r="E109" s="13">
        <f t="shared" si="116"/>
        <v>4.3698176273871</v>
      </c>
      <c r="F109" s="9" t="s">
        <v>107</v>
      </c>
      <c r="G109" s="6">
        <v>3</v>
      </c>
      <c r="H109" s="11">
        <f t="shared" si="102"/>
        <v>5.40941534164286</v>
      </c>
      <c r="I109" s="11">
        <f t="shared" si="103"/>
        <v>278.559415341643</v>
      </c>
      <c r="J109" s="11">
        <f t="shared" si="104"/>
        <v>0.0348206107901593</v>
      </c>
      <c r="K109" s="11">
        <f t="shared" si="105"/>
        <v>11.2298333333333</v>
      </c>
      <c r="L109" s="11">
        <f t="shared" si="106"/>
        <v>3.032055</v>
      </c>
      <c r="M109" s="6" t="s">
        <v>107</v>
      </c>
      <c r="N109" s="6"/>
      <c r="O109" s="11">
        <f t="shared" si="117"/>
        <v>8.78610266734836</v>
      </c>
      <c r="P109" s="11">
        <f t="shared" si="107"/>
        <v>0.305937461342118</v>
      </c>
      <c r="Q109" s="17">
        <f t="shared" si="108"/>
        <v>0.0887218637892141</v>
      </c>
      <c r="R109" s="11">
        <f t="shared" si="109"/>
        <v>0.87929595</v>
      </c>
      <c r="S109" s="18">
        <f t="shared" si="110"/>
        <v>0.100901026314535</v>
      </c>
      <c r="T109" s="3">
        <v>0.27</v>
      </c>
      <c r="U109" s="19">
        <f t="shared" si="111"/>
        <v>0.0272432771049245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0.231693368741487</v>
      </c>
      <c r="AC109" s="27">
        <f t="shared" si="113"/>
        <v>11.2298333333333</v>
      </c>
      <c r="AD109" s="1">
        <f t="shared" si="114"/>
        <v>0.29</v>
      </c>
      <c r="AE109" s="28">
        <f t="shared" si="118"/>
        <v>20.61</v>
      </c>
      <c r="AF109" s="1">
        <f t="shared" si="115"/>
        <v>536247.03836506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12.0902389720968</v>
      </c>
      <c r="E110" s="13">
        <f t="shared" si="116"/>
        <v>5.40941534164286</v>
      </c>
      <c r="F110" s="9" t="s">
        <v>107</v>
      </c>
      <c r="G110" s="6">
        <v>4</v>
      </c>
      <c r="H110" s="11">
        <f t="shared" si="102"/>
        <v>12.0902389720968</v>
      </c>
      <c r="I110" s="11">
        <f t="shared" si="103"/>
        <v>285.240238972097</v>
      </c>
      <c r="J110" s="11">
        <f t="shared" si="104"/>
        <v>0.0789563405920681</v>
      </c>
      <c r="K110" s="11">
        <f t="shared" si="105"/>
        <v>11.2298333333333</v>
      </c>
      <c r="L110" s="11">
        <f t="shared" si="106"/>
        <v>3.032055</v>
      </c>
      <c r="M110" s="6" t="s">
        <v>107</v>
      </c>
      <c r="N110" s="6"/>
      <c r="O110" s="11">
        <f t="shared" si="117"/>
        <v>11.5122202060062</v>
      </c>
      <c r="P110" s="11">
        <f t="shared" si="107"/>
        <v>0.908962779556317</v>
      </c>
      <c r="Q110" s="17">
        <f t="shared" si="108"/>
        <v>0.263599206071332</v>
      </c>
      <c r="R110" s="11">
        <f t="shared" si="109"/>
        <v>0.87929595</v>
      </c>
      <c r="S110" s="18">
        <f t="shared" si="110"/>
        <v>0.299784396904514</v>
      </c>
      <c r="T110" s="3">
        <v>0.27</v>
      </c>
      <c r="U110" s="19">
        <f t="shared" si="111"/>
        <v>0.0809417871642188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12"/>
        <v>0.290926989246008</v>
      </c>
      <c r="AC110" s="27">
        <f t="shared" si="113"/>
        <v>11.2298333333333</v>
      </c>
      <c r="AD110" s="1">
        <f t="shared" si="114"/>
        <v>0.29</v>
      </c>
      <c r="AE110" s="28">
        <f t="shared" si="118"/>
        <v>20.61</v>
      </c>
      <c r="AF110" s="1">
        <f t="shared" si="115"/>
        <v>673341.39604877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17.3291744785333</v>
      </c>
      <c r="E111" s="13">
        <f t="shared" si="116"/>
        <v>12.0902389720968</v>
      </c>
      <c r="F111" s="9" t="s">
        <v>107</v>
      </c>
      <c r="G111" s="6">
        <v>5</v>
      </c>
      <c r="H111" s="11">
        <f t="shared" si="102"/>
        <v>17.3291744785333</v>
      </c>
      <c r="I111" s="11">
        <f t="shared" si="103"/>
        <v>290.479174478533</v>
      </c>
      <c r="J111" s="11">
        <f t="shared" si="104"/>
        <v>0.14613689643893</v>
      </c>
      <c r="K111" s="11">
        <f t="shared" si="105"/>
        <v>11.2298333333333</v>
      </c>
      <c r="L111" s="11">
        <f t="shared" si="106"/>
        <v>3.032055</v>
      </c>
      <c r="M111" s="6" t="s">
        <v>109</v>
      </c>
      <c r="N111" s="11">
        <f>(O110-P110)*$C$24/100</f>
        <v>10.0730945551274</v>
      </c>
      <c r="O111" s="11">
        <f t="shared" si="117"/>
        <v>3.5622178713225</v>
      </c>
      <c r="P111" s="11">
        <f t="shared" si="107"/>
        <v>0.520571464154361</v>
      </c>
      <c r="Q111" s="17">
        <f t="shared" si="108"/>
        <v>0.150965724604765</v>
      </c>
      <c r="R111" s="11">
        <f t="shared" si="109"/>
        <v>0.87929595</v>
      </c>
      <c r="S111" s="18">
        <f t="shared" si="110"/>
        <v>0.171689320990009</v>
      </c>
      <c r="T111" s="3">
        <v>0.27</v>
      </c>
      <c r="U111" s="19">
        <f t="shared" si="111"/>
        <v>0.0463561166673023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0.284206993468457</v>
      </c>
      <c r="AC111" s="27">
        <f t="shared" si="113"/>
        <v>11.2298333333333</v>
      </c>
      <c r="AD111" s="1">
        <f t="shared" si="114"/>
        <v>0.29</v>
      </c>
      <c r="AE111" s="28">
        <f t="shared" si="118"/>
        <v>20.61</v>
      </c>
      <c r="AF111" s="1">
        <f t="shared" si="115"/>
        <v>657788.176493496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22.14441947</v>
      </c>
      <c r="E112" s="13">
        <f t="shared" si="116"/>
        <v>17.3291744785333</v>
      </c>
      <c r="F112" s="9" t="s">
        <v>109</v>
      </c>
      <c r="G112" s="6">
        <v>6</v>
      </c>
      <c r="H112" s="11">
        <f t="shared" si="102"/>
        <v>22.14441947</v>
      </c>
      <c r="I112" s="11">
        <f t="shared" si="103"/>
        <v>295.29441947</v>
      </c>
      <c r="J112" s="11">
        <f t="shared" si="104"/>
        <v>0.252430669611494</v>
      </c>
      <c r="K112" s="11">
        <f t="shared" si="105"/>
        <v>11.2298333333333</v>
      </c>
      <c r="L112" s="11">
        <f t="shared" si="106"/>
        <v>3.032055</v>
      </c>
      <c r="M112" s="6" t="s">
        <v>107</v>
      </c>
      <c r="N112" s="6"/>
      <c r="O112" s="11">
        <f t="shared" si="117"/>
        <v>6.07370140716813</v>
      </c>
      <c r="P112" s="11">
        <f t="shared" si="107"/>
        <v>1.53318851323173</v>
      </c>
      <c r="Q112" s="17">
        <f t="shared" si="108"/>
        <v>0.4446246688372</v>
      </c>
      <c r="R112" s="11">
        <f t="shared" si="109"/>
        <v>0.87929595</v>
      </c>
      <c r="S112" s="18">
        <f t="shared" si="110"/>
        <v>0.505659862117186</v>
      </c>
      <c r="T112" s="3">
        <v>0.27</v>
      </c>
      <c r="U112" s="19">
        <f t="shared" si="111"/>
        <v>0.13652816277164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0.30172742202653</v>
      </c>
      <c r="AC112" s="27">
        <f t="shared" si="113"/>
        <v>11.2298333333333</v>
      </c>
      <c r="AD112" s="1">
        <f t="shared" si="114"/>
        <v>0.29</v>
      </c>
      <c r="AE112" s="28">
        <f t="shared" si="118"/>
        <v>20.61</v>
      </c>
      <c r="AF112" s="1">
        <f t="shared" si="115"/>
        <v>698338.65912572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25.185770255</v>
      </c>
      <c r="E113" s="13">
        <f t="shared" si="116"/>
        <v>22.14441947</v>
      </c>
      <c r="F113" s="9" t="s">
        <v>107</v>
      </c>
      <c r="G113" s="6">
        <v>7</v>
      </c>
      <c r="H113" s="11">
        <f t="shared" si="102"/>
        <v>25.185770255</v>
      </c>
      <c r="I113" s="11">
        <f t="shared" si="103"/>
        <v>298.335770255</v>
      </c>
      <c r="J113" s="11">
        <f t="shared" si="104"/>
        <v>0.353285957818384</v>
      </c>
      <c r="K113" s="11">
        <f t="shared" si="105"/>
        <v>11.2298333333333</v>
      </c>
      <c r="L113" s="11">
        <f t="shared" si="106"/>
        <v>3.032055</v>
      </c>
      <c r="M113" s="6" t="s">
        <v>107</v>
      </c>
      <c r="N113" s="6"/>
      <c r="O113" s="11">
        <f t="shared" si="117"/>
        <v>7.57256789393641</v>
      </c>
      <c r="P113" s="11">
        <f t="shared" si="107"/>
        <v>2.67528190155407</v>
      </c>
      <c r="Q113" s="17">
        <f t="shared" si="108"/>
        <v>0.77583175145068</v>
      </c>
      <c r="R113" s="11">
        <f t="shared" si="109"/>
        <v>0.87929595</v>
      </c>
      <c r="S113" s="18">
        <f t="shared" si="110"/>
        <v>0.882332906742809</v>
      </c>
      <c r="T113" s="3">
        <v>0.27</v>
      </c>
      <c r="U113" s="19">
        <f t="shared" si="111"/>
        <v>0.238229884820558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12"/>
        <v>0.336688066620634</v>
      </c>
      <c r="AC113" s="27">
        <f t="shared" si="113"/>
        <v>11.2298333333333</v>
      </c>
      <c r="AD113" s="1">
        <f t="shared" si="114"/>
        <v>0.29</v>
      </c>
      <c r="AE113" s="28">
        <f t="shared" si="118"/>
        <v>20.61</v>
      </c>
      <c r="AF113" s="1">
        <f t="shared" si="115"/>
        <v>779253.975022568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29.0557642558065</v>
      </c>
      <c r="E114" s="13">
        <f t="shared" si="116"/>
        <v>25.185770255</v>
      </c>
      <c r="F114" s="9" t="s">
        <v>107</v>
      </c>
      <c r="G114" s="6">
        <v>8</v>
      </c>
      <c r="H114" s="11">
        <f t="shared" si="102"/>
        <v>29.0557642558065</v>
      </c>
      <c r="I114" s="11">
        <f t="shared" si="103"/>
        <v>302.205764255806</v>
      </c>
      <c r="J114" s="11">
        <f t="shared" si="104"/>
        <v>0.536583238771515</v>
      </c>
      <c r="K114" s="11">
        <f t="shared" si="105"/>
        <v>11.2298333333333</v>
      </c>
      <c r="L114" s="11">
        <f t="shared" si="106"/>
        <v>3.032055</v>
      </c>
      <c r="M114" s="6" t="s">
        <v>107</v>
      </c>
      <c r="N114" s="6"/>
      <c r="O114" s="11">
        <f t="shared" si="117"/>
        <v>7.92934099238234</v>
      </c>
      <c r="P114" s="11">
        <f t="shared" si="107"/>
        <v>4.25475147101626</v>
      </c>
      <c r="Q114" s="17">
        <f t="shared" si="108"/>
        <v>1.23387792659471</v>
      </c>
      <c r="R114" s="11">
        <f t="shared" si="109"/>
        <v>0.87929595</v>
      </c>
      <c r="S114" s="18">
        <f t="shared" si="110"/>
        <v>1.40325669257855</v>
      </c>
      <c r="T114" s="3">
        <v>0.27</v>
      </c>
      <c r="U114" s="19">
        <f t="shared" si="111"/>
        <v>0.378879306996208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12"/>
        <v>0.364016249349363</v>
      </c>
      <c r="AC114" s="27">
        <f t="shared" si="113"/>
        <v>11.2298333333333</v>
      </c>
      <c r="AD114" s="1">
        <f t="shared" si="114"/>
        <v>0.29</v>
      </c>
      <c r="AE114" s="28">
        <f t="shared" si="118"/>
        <v>20.61</v>
      </c>
      <c r="AF114" s="1">
        <f t="shared" si="115"/>
        <v>842504.197209682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29.3981988190323</v>
      </c>
      <c r="E115" s="13">
        <f t="shared" si="116"/>
        <v>29.0557642558065</v>
      </c>
      <c r="F115" s="9" t="s">
        <v>107</v>
      </c>
      <c r="G115" s="6">
        <v>9</v>
      </c>
      <c r="H115" s="11">
        <f t="shared" si="102"/>
        <v>29.3981988190323</v>
      </c>
      <c r="I115" s="11">
        <f t="shared" si="103"/>
        <v>302.548198819032</v>
      </c>
      <c r="J115" s="11">
        <f t="shared" si="104"/>
        <v>0.556511795346683</v>
      </c>
      <c r="K115" s="11">
        <f t="shared" si="105"/>
        <v>11.2298333333333</v>
      </c>
      <c r="L115" s="11">
        <f t="shared" si="106"/>
        <v>3.032055</v>
      </c>
      <c r="M115" s="6" t="s">
        <v>107</v>
      </c>
      <c r="N115" s="6"/>
      <c r="O115" s="11">
        <f t="shared" si="117"/>
        <v>6.70664452136609</v>
      </c>
      <c r="P115" s="11">
        <f t="shared" si="107"/>
        <v>3.73232678333744</v>
      </c>
      <c r="Q115" s="17">
        <f t="shared" si="108"/>
        <v>1.08237476716786</v>
      </c>
      <c r="R115" s="11">
        <f t="shared" si="109"/>
        <v>0.87929595</v>
      </c>
      <c r="S115" s="18">
        <f t="shared" si="110"/>
        <v>1.23095616119676</v>
      </c>
      <c r="T115" s="3">
        <v>0.27</v>
      </c>
      <c r="U115" s="19">
        <f t="shared" si="111"/>
        <v>0.332358163523125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12"/>
        <v>0.354977191172543</v>
      </c>
      <c r="AC115" s="27">
        <f t="shared" si="113"/>
        <v>11.2298333333333</v>
      </c>
      <c r="AD115" s="1">
        <f t="shared" si="114"/>
        <v>0.29</v>
      </c>
      <c r="AE115" s="28">
        <f t="shared" si="118"/>
        <v>20.61</v>
      </c>
      <c r="AF115" s="1">
        <f t="shared" si="115"/>
        <v>821583.580433905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25.58936214</v>
      </c>
      <c r="E116" s="13">
        <f t="shared" si="116"/>
        <v>29.3981988190323</v>
      </c>
      <c r="F116" s="9" t="s">
        <v>107</v>
      </c>
      <c r="G116" s="6">
        <v>10</v>
      </c>
      <c r="H116" s="11">
        <f t="shared" si="102"/>
        <v>25.58936214</v>
      </c>
      <c r="I116" s="11">
        <f t="shared" si="103"/>
        <v>298.73936214</v>
      </c>
      <c r="J116" s="11">
        <f t="shared" si="104"/>
        <v>0.369211581053688</v>
      </c>
      <c r="K116" s="11">
        <f t="shared" si="105"/>
        <v>11.2298333333333</v>
      </c>
      <c r="L116" s="11">
        <f t="shared" si="106"/>
        <v>3.032055</v>
      </c>
      <c r="M116" s="6" t="s">
        <v>107</v>
      </c>
      <c r="N116" s="6"/>
      <c r="O116" s="11">
        <f t="shared" si="117"/>
        <v>6.00637273802865</v>
      </c>
      <c r="P116" s="11">
        <f t="shared" si="107"/>
        <v>2.21762237500533</v>
      </c>
      <c r="Q116" s="17">
        <f t="shared" si="108"/>
        <v>0.643110488751544</v>
      </c>
      <c r="R116" s="11">
        <f t="shared" si="109"/>
        <v>0.87929595</v>
      </c>
      <c r="S116" s="18">
        <f t="shared" si="110"/>
        <v>0.731392529161023</v>
      </c>
      <c r="T116" s="3">
        <v>0.27</v>
      </c>
      <c r="U116" s="19">
        <f t="shared" si="111"/>
        <v>0.197475982873476</v>
      </c>
      <c r="V116" s="3">
        <v>229.1</v>
      </c>
      <c r="W116" s="21">
        <v>15.1</v>
      </c>
      <c r="X116" s="21">
        <v>6</v>
      </c>
      <c r="Y116" s="21">
        <v>3</v>
      </c>
      <c r="Z116" s="21">
        <v>7</v>
      </c>
      <c r="AA116" s="3">
        <v>30.2</v>
      </c>
      <c r="AB116" s="2">
        <f t="shared" si="112"/>
        <v>0.328769583472316</v>
      </c>
      <c r="AC116" s="27">
        <f t="shared" si="113"/>
        <v>11.2298333333333</v>
      </c>
      <c r="AD116" s="1">
        <f t="shared" si="114"/>
        <v>0.29</v>
      </c>
      <c r="AE116" s="28">
        <f t="shared" si="118"/>
        <v>20.61</v>
      </c>
      <c r="AF116" s="1">
        <f t="shared" si="115"/>
        <v>760926.894020232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18.6501291545161</v>
      </c>
      <c r="E117" s="13">
        <f t="shared" si="116"/>
        <v>25.58936214</v>
      </c>
      <c r="F117" s="9" t="s">
        <v>107</v>
      </c>
      <c r="G117" s="6">
        <v>11</v>
      </c>
      <c r="H117" s="11">
        <f t="shared" si="102"/>
        <v>18.6501291545161</v>
      </c>
      <c r="I117" s="11">
        <f t="shared" si="103"/>
        <v>291.800129154516</v>
      </c>
      <c r="J117" s="11">
        <f t="shared" si="104"/>
        <v>0.170082722105298</v>
      </c>
      <c r="K117" s="11">
        <f t="shared" si="105"/>
        <v>11.2298333333333</v>
      </c>
      <c r="L117" s="11">
        <f t="shared" si="106"/>
        <v>3.032055</v>
      </c>
      <c r="M117" s="6" t="s">
        <v>109</v>
      </c>
      <c r="N117" s="11">
        <f>(O116-P116)*$C$24/100</f>
        <v>3.59931284487216</v>
      </c>
      <c r="O117" s="11">
        <f t="shared" si="117"/>
        <v>3.22149251815117</v>
      </c>
      <c r="P117" s="11">
        <f t="shared" si="107"/>
        <v>0.547920216729002</v>
      </c>
      <c r="Q117" s="17">
        <f t="shared" si="108"/>
        <v>0.15889686285141</v>
      </c>
      <c r="R117" s="11">
        <f t="shared" si="109"/>
        <v>0.87929595</v>
      </c>
      <c r="S117" s="18">
        <f t="shared" si="110"/>
        <v>0.18070919449977</v>
      </c>
      <c r="T117" s="3">
        <v>0.27</v>
      </c>
      <c r="U117" s="19">
        <f t="shared" si="111"/>
        <v>0.048791482514938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0.235880185052652</v>
      </c>
      <c r="AC117" s="27">
        <f t="shared" si="113"/>
        <v>11.2298333333333</v>
      </c>
      <c r="AD117" s="1">
        <f t="shared" si="114"/>
        <v>0.29</v>
      </c>
      <c r="AE117" s="28">
        <f t="shared" si="118"/>
        <v>20.61</v>
      </c>
      <c r="AF117" s="1">
        <f t="shared" si="115"/>
        <v>545937.293460561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14.47217224</v>
      </c>
      <c r="E118" s="13">
        <f t="shared" si="116"/>
        <v>18.6501291545161</v>
      </c>
      <c r="F118" s="9" t="s">
        <v>109</v>
      </c>
      <c r="G118" s="6">
        <v>12</v>
      </c>
      <c r="H118" s="11">
        <f t="shared" si="102"/>
        <v>14.47217224</v>
      </c>
      <c r="I118" s="11">
        <f t="shared" si="103"/>
        <v>287.62217224</v>
      </c>
      <c r="J118" s="11">
        <f t="shared" si="104"/>
        <v>0.104751009032957</v>
      </c>
      <c r="K118" s="11">
        <f t="shared" si="105"/>
        <v>11.2298333333333</v>
      </c>
      <c r="L118" s="11">
        <f t="shared" si="106"/>
        <v>3.032055</v>
      </c>
      <c r="M118" s="6" t="s">
        <v>107</v>
      </c>
      <c r="N118" s="6"/>
      <c r="O118" s="11">
        <f t="shared" si="117"/>
        <v>5.70562730142216</v>
      </c>
      <c r="P118" s="11">
        <f t="shared" si="107"/>
        <v>0.597670216989961</v>
      </c>
      <c r="Q118" s="17">
        <f t="shared" si="108"/>
        <v>0.173324362927089</v>
      </c>
      <c r="R118" s="11">
        <f t="shared" si="109"/>
        <v>0.87929595</v>
      </c>
      <c r="S118" s="18">
        <f t="shared" si="110"/>
        <v>0.197117208292713</v>
      </c>
      <c r="T118" s="3">
        <v>0.27</v>
      </c>
      <c r="U118" s="19">
        <f t="shared" si="111"/>
        <v>0.0532216462390324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0.236740965864244</v>
      </c>
      <c r="AC118" s="27">
        <f t="shared" si="113"/>
        <v>11.2298333333333</v>
      </c>
      <c r="AD118" s="1">
        <f t="shared" si="114"/>
        <v>0.29</v>
      </c>
      <c r="AE118" s="28">
        <f t="shared" si="118"/>
        <v>20.61</v>
      </c>
      <c r="AF118" s="1">
        <f t="shared" si="115"/>
        <v>547929.543663511</v>
      </c>
      <c r="AG118" s="1">
        <f>SUM(AF107:AF118)</f>
        <v>7924258.67598887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8.21921497935484</v>
      </c>
      <c r="E119" s="13">
        <f t="shared" si="116"/>
        <v>14.47217224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7</v>
      </c>
      <c r="E123" s="9"/>
      <c r="F123" s="9"/>
      <c r="G123" s="6">
        <v>1</v>
      </c>
      <c r="H123" s="11">
        <f t="shared" ref="H123:H134" si="119">E124</f>
        <v>7</v>
      </c>
      <c r="I123" s="11">
        <f t="shared" ref="I123:I134" si="120">H123+273.15</f>
        <v>280.15</v>
      </c>
      <c r="J123" s="11">
        <f t="shared" ref="J123:J134" si="121">EXP(($C$18*(I123-$C$16))/($C$19*I123*$C$16))</f>
        <v>0.0424643715341541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0.0221332797310318</v>
      </c>
      <c r="Q123" s="17">
        <f t="shared" ref="Q123:Q134" si="125">P123*$B$125</f>
        <v>0.00575465273006826</v>
      </c>
      <c r="R123" s="11">
        <f t="shared" ref="R123:R134" si="126">L123*$B$125</f>
        <v>0.1355172</v>
      </c>
      <c r="S123" s="18">
        <f t="shared" ref="S123:S134" si="127">Q123/R123</f>
        <v>0.0424643715341541</v>
      </c>
      <c r="T123" s="3">
        <v>0.01</v>
      </c>
      <c r="U123" s="19">
        <f t="shared" ref="U123:U134" si="128">S123*T123</f>
        <v>0.000424643715341541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0.00591464371534154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4.3698176273871</v>
      </c>
      <c r="E124" s="13">
        <f t="shared" ref="E124:E135" si="136">D123</f>
        <v>7</v>
      </c>
      <c r="F124" s="9" t="s">
        <v>107</v>
      </c>
      <c r="G124" s="6">
        <v>2</v>
      </c>
      <c r="H124" s="11">
        <f t="shared" si="119"/>
        <v>4.3698176273871</v>
      </c>
      <c r="I124" s="11">
        <f t="shared" si="120"/>
        <v>277.519817627387</v>
      </c>
      <c r="J124" s="11">
        <f t="shared" si="121"/>
        <v>0.0305471200194624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7">L124+O123-P123-N124</f>
        <v>1.02030672026897</v>
      </c>
      <c r="P124" s="11">
        <f t="shared" si="124"/>
        <v>0.0311674318407202</v>
      </c>
      <c r="Q124" s="17">
        <f t="shared" si="125"/>
        <v>0.00810353227858726</v>
      </c>
      <c r="R124" s="11">
        <f t="shared" si="126"/>
        <v>0.1355172</v>
      </c>
      <c r="S124" s="18">
        <f t="shared" si="127"/>
        <v>0.0597970757851199</v>
      </c>
      <c r="T124" s="3">
        <v>0.01</v>
      </c>
      <c r="U124" s="19">
        <f t="shared" si="128"/>
        <v>0.000597970757851199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0.0060879707578512</v>
      </c>
      <c r="AU124" s="27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5.40941534164286</v>
      </c>
      <c r="E125" s="13">
        <f t="shared" si="136"/>
        <v>4.3698176273871</v>
      </c>
      <c r="F125" s="9" t="s">
        <v>107</v>
      </c>
      <c r="G125" s="6">
        <v>3</v>
      </c>
      <c r="H125" s="11">
        <f t="shared" si="119"/>
        <v>5.40941534164286</v>
      </c>
      <c r="I125" s="11">
        <f t="shared" si="120"/>
        <v>278.559415341643</v>
      </c>
      <c r="J125" s="11">
        <f t="shared" si="121"/>
        <v>0.0348206107901593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7"/>
        <v>1.51035928842825</v>
      </c>
      <c r="P125" s="11">
        <f t="shared" si="124"/>
        <v>0.052591632935662</v>
      </c>
      <c r="Q125" s="17">
        <f t="shared" si="125"/>
        <v>0.0136738245632721</v>
      </c>
      <c r="R125" s="11">
        <f t="shared" si="126"/>
        <v>0.1355172</v>
      </c>
      <c r="S125" s="18">
        <f t="shared" si="127"/>
        <v>0.100901026314535</v>
      </c>
      <c r="T125" s="3">
        <v>0.01</v>
      </c>
      <c r="U125" s="19">
        <f t="shared" si="128"/>
        <v>0.00100901026314535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0.00649901026314535</v>
      </c>
      <c r="AU125" s="27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12.0902389720968</v>
      </c>
      <c r="E126" s="13">
        <f t="shared" si="136"/>
        <v>5.40941534164286</v>
      </c>
      <c r="F126" s="9" t="s">
        <v>107</v>
      </c>
      <c r="G126" s="6">
        <v>4</v>
      </c>
      <c r="H126" s="11">
        <f t="shared" si="119"/>
        <v>12.0902389720968</v>
      </c>
      <c r="I126" s="11">
        <f t="shared" si="120"/>
        <v>285.240238972097</v>
      </c>
      <c r="J126" s="11">
        <f t="shared" si="121"/>
        <v>0.0789563405920681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7"/>
        <v>1.97898765549259</v>
      </c>
      <c r="P126" s="11">
        <f t="shared" si="124"/>
        <v>0.156253623354571</v>
      </c>
      <c r="Q126" s="17">
        <f t="shared" si="125"/>
        <v>0.0406259420721885</v>
      </c>
      <c r="R126" s="11">
        <f t="shared" si="126"/>
        <v>0.1355172</v>
      </c>
      <c r="S126" s="18">
        <f t="shared" si="127"/>
        <v>0.299784396904514</v>
      </c>
      <c r="T126" s="3">
        <v>0.01</v>
      </c>
      <c r="U126" s="19">
        <f t="shared" si="128"/>
        <v>0.00299784396904514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0.00848784396904514</v>
      </c>
      <c r="AU126" s="27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17.3291744785333</v>
      </c>
      <c r="E127" s="13">
        <f t="shared" si="136"/>
        <v>12.0902389720968</v>
      </c>
      <c r="F127" s="9" t="s">
        <v>107</v>
      </c>
      <c r="G127" s="6">
        <v>5</v>
      </c>
      <c r="H127" s="11">
        <f t="shared" si="119"/>
        <v>17.3291744785333</v>
      </c>
      <c r="I127" s="11">
        <f t="shared" si="120"/>
        <v>290.479174478533</v>
      </c>
      <c r="J127" s="11">
        <f t="shared" si="121"/>
        <v>0.14613689643893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1.73159733053111</v>
      </c>
      <c r="O127" s="11">
        <f t="shared" si="137"/>
        <v>0.612356701606901</v>
      </c>
      <c r="P127" s="11">
        <f t="shared" si="124"/>
        <v>0.0894879078864123</v>
      </c>
      <c r="Q127" s="17">
        <f t="shared" si="125"/>
        <v>0.0232668560504672</v>
      </c>
      <c r="R127" s="11">
        <f t="shared" si="126"/>
        <v>0.1355172</v>
      </c>
      <c r="S127" s="18">
        <f t="shared" si="127"/>
        <v>0.171689320990009</v>
      </c>
      <c r="T127" s="3">
        <v>0.01</v>
      </c>
      <c r="U127" s="19">
        <f t="shared" si="128"/>
        <v>0.00171689320990009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0.0116668932099001</v>
      </c>
      <c r="AU127" s="27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22.14441947</v>
      </c>
      <c r="E128" s="13">
        <f t="shared" si="136"/>
        <v>17.3291744785333</v>
      </c>
      <c r="F128" s="9" t="s">
        <v>109</v>
      </c>
      <c r="G128" s="6">
        <v>6</v>
      </c>
      <c r="H128" s="11">
        <f t="shared" si="119"/>
        <v>22.14441947</v>
      </c>
      <c r="I128" s="11">
        <f t="shared" si="120"/>
        <v>295.29441947</v>
      </c>
      <c r="J128" s="11">
        <f t="shared" si="121"/>
        <v>0.252430669611494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7"/>
        <v>1.04408879372049</v>
      </c>
      <c r="P128" s="11">
        <f t="shared" si="124"/>
        <v>0.26356003333272</v>
      </c>
      <c r="Q128" s="17">
        <f t="shared" si="125"/>
        <v>0.0685256086665072</v>
      </c>
      <c r="R128" s="11">
        <f t="shared" si="126"/>
        <v>0.1355172</v>
      </c>
      <c r="S128" s="18">
        <f t="shared" si="127"/>
        <v>0.505659862117186</v>
      </c>
      <c r="T128" s="3">
        <v>0.01</v>
      </c>
      <c r="U128" s="19">
        <f t="shared" si="128"/>
        <v>0.00505659862117186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0.0150065986211719</v>
      </c>
      <c r="AU128" s="27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25.185770255</v>
      </c>
      <c r="E129" s="13">
        <f t="shared" si="136"/>
        <v>22.14441947</v>
      </c>
      <c r="F129" s="9" t="s">
        <v>107</v>
      </c>
      <c r="G129" s="6">
        <v>7</v>
      </c>
      <c r="H129" s="11">
        <f t="shared" si="119"/>
        <v>25.185770255</v>
      </c>
      <c r="I129" s="11">
        <f t="shared" si="120"/>
        <v>298.335770255</v>
      </c>
      <c r="J129" s="11">
        <f t="shared" si="121"/>
        <v>0.353285957818384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7"/>
        <v>1.30174876038777</v>
      </c>
      <c r="P129" s="11">
        <f t="shared" si="124"/>
        <v>0.459889557652487</v>
      </c>
      <c r="Q129" s="17">
        <f t="shared" si="125"/>
        <v>0.119571284989647</v>
      </c>
      <c r="R129" s="11">
        <f t="shared" si="126"/>
        <v>0.1355172</v>
      </c>
      <c r="S129" s="18">
        <f t="shared" si="127"/>
        <v>0.882332906742809</v>
      </c>
      <c r="T129" s="3">
        <v>0.01</v>
      </c>
      <c r="U129" s="19">
        <f t="shared" si="128"/>
        <v>0.00882332906742809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0.0187733290674281</v>
      </c>
      <c r="AU129" s="27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29.0557642558065</v>
      </c>
      <c r="E130" s="13">
        <f t="shared" si="136"/>
        <v>25.185770255</v>
      </c>
      <c r="F130" s="9" t="s">
        <v>107</v>
      </c>
      <c r="G130" s="6">
        <v>8</v>
      </c>
      <c r="H130" s="11">
        <f t="shared" si="119"/>
        <v>29.0557642558065</v>
      </c>
      <c r="I130" s="11">
        <f t="shared" si="120"/>
        <v>302.205764255806</v>
      </c>
      <c r="J130" s="11">
        <f t="shared" si="121"/>
        <v>0.536583238771515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7"/>
        <v>1.36307920273528</v>
      </c>
      <c r="P130" s="11">
        <f t="shared" si="124"/>
        <v>0.731405453305792</v>
      </c>
      <c r="Q130" s="17">
        <f t="shared" si="125"/>
        <v>0.190165417859506</v>
      </c>
      <c r="R130" s="11">
        <f t="shared" si="126"/>
        <v>0.1355172</v>
      </c>
      <c r="S130" s="18">
        <f t="shared" si="127"/>
        <v>1.40325669257855</v>
      </c>
      <c r="T130" s="3">
        <v>0.01</v>
      </c>
      <c r="U130" s="19">
        <f t="shared" si="128"/>
        <v>0.0140325669257855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0.0239825669257855</v>
      </c>
      <c r="AU130" s="27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29.3981988190323</v>
      </c>
      <c r="E131" s="13">
        <f t="shared" si="136"/>
        <v>29.0557642558065</v>
      </c>
      <c r="F131" s="9" t="s">
        <v>107</v>
      </c>
      <c r="G131" s="6">
        <v>9</v>
      </c>
      <c r="H131" s="11">
        <f t="shared" si="119"/>
        <v>29.3981988190323</v>
      </c>
      <c r="I131" s="11">
        <f t="shared" si="120"/>
        <v>302.548198819032</v>
      </c>
      <c r="J131" s="11">
        <f t="shared" si="121"/>
        <v>0.556511795346683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7"/>
        <v>1.15289374942949</v>
      </c>
      <c r="P131" s="11">
        <f t="shared" si="124"/>
        <v>0.641598970338974</v>
      </c>
      <c r="Q131" s="17">
        <f t="shared" si="125"/>
        <v>0.166815732288133</v>
      </c>
      <c r="R131" s="11">
        <f t="shared" si="126"/>
        <v>0.1355172</v>
      </c>
      <c r="S131" s="18">
        <f t="shared" si="127"/>
        <v>1.23095616119676</v>
      </c>
      <c r="T131" s="3">
        <v>0.01</v>
      </c>
      <c r="U131" s="19">
        <f t="shared" si="128"/>
        <v>0.0123095616119676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0.0222595616119676</v>
      </c>
      <c r="AU131" s="27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25.58936214</v>
      </c>
      <c r="E132" s="13">
        <f t="shared" si="136"/>
        <v>29.3981988190323</v>
      </c>
      <c r="F132" s="9" t="s">
        <v>107</v>
      </c>
      <c r="G132" s="6">
        <v>10</v>
      </c>
      <c r="H132" s="11">
        <f t="shared" si="119"/>
        <v>25.58936214</v>
      </c>
      <c r="I132" s="11">
        <f t="shared" si="120"/>
        <v>298.73936214</v>
      </c>
      <c r="J132" s="11">
        <f t="shared" si="121"/>
        <v>0.369211581053688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7"/>
        <v>1.03251477909052</v>
      </c>
      <c r="P132" s="11">
        <f t="shared" si="124"/>
        <v>0.381216414049309</v>
      </c>
      <c r="Q132" s="17">
        <f t="shared" si="125"/>
        <v>0.0991162676528202</v>
      </c>
      <c r="R132" s="11">
        <f t="shared" si="126"/>
        <v>0.1355172</v>
      </c>
      <c r="S132" s="18">
        <f t="shared" si="127"/>
        <v>0.731392529161023</v>
      </c>
      <c r="T132" s="3">
        <v>0.01</v>
      </c>
      <c r="U132" s="19">
        <f t="shared" si="128"/>
        <v>0.00731392529161023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9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0.0172639252916102</v>
      </c>
      <c r="AU132" s="27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18.6501291545161</v>
      </c>
      <c r="E133" s="13">
        <f t="shared" si="136"/>
        <v>25.58936214</v>
      </c>
      <c r="F133" s="9" t="s">
        <v>107</v>
      </c>
      <c r="G133" s="6">
        <v>11</v>
      </c>
      <c r="H133" s="11">
        <f t="shared" si="119"/>
        <v>18.6501291545161</v>
      </c>
      <c r="I133" s="11">
        <f t="shared" si="120"/>
        <v>291.800129154516</v>
      </c>
      <c r="J133" s="11">
        <f t="shared" si="121"/>
        <v>0.170082722105298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0.618733446789147</v>
      </c>
      <c r="O133" s="11">
        <f t="shared" si="137"/>
        <v>0.553784918252061</v>
      </c>
      <c r="P133" s="11">
        <f t="shared" si="124"/>
        <v>0.0941892463571704</v>
      </c>
      <c r="Q133" s="17">
        <f t="shared" si="125"/>
        <v>0.0244892040528643</v>
      </c>
      <c r="R133" s="11">
        <f t="shared" si="126"/>
        <v>0.1355172</v>
      </c>
      <c r="S133" s="18">
        <f t="shared" si="127"/>
        <v>0.180709194499771</v>
      </c>
      <c r="T133" s="3">
        <v>0.01</v>
      </c>
      <c r="U133" s="19">
        <f t="shared" si="128"/>
        <v>0.00180709194499771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0.00729709194499771</v>
      </c>
      <c r="AU133" s="27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14.47217224</v>
      </c>
      <c r="E134" s="13">
        <f t="shared" si="136"/>
        <v>18.6501291545161</v>
      </c>
      <c r="F134" s="9" t="s">
        <v>109</v>
      </c>
      <c r="G134" s="6">
        <v>12</v>
      </c>
      <c r="H134" s="11">
        <f t="shared" si="119"/>
        <v>14.47217224</v>
      </c>
      <c r="I134" s="11">
        <f t="shared" si="120"/>
        <v>287.62217224</v>
      </c>
      <c r="J134" s="11">
        <f t="shared" si="121"/>
        <v>0.104751009032957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7"/>
        <v>0.98081567189489</v>
      </c>
      <c r="P134" s="11">
        <f t="shared" si="124"/>
        <v>0.102741431306328</v>
      </c>
      <c r="Q134" s="17">
        <f t="shared" si="125"/>
        <v>0.0267127721396452</v>
      </c>
      <c r="R134" s="11">
        <f t="shared" si="126"/>
        <v>0.1355172</v>
      </c>
      <c r="S134" s="18">
        <f t="shared" si="127"/>
        <v>0.197117208292713</v>
      </c>
      <c r="T134" s="3">
        <v>0.01</v>
      </c>
      <c r="U134" s="19">
        <f t="shared" si="128"/>
        <v>0.00197117208292713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0.00746117208292713</v>
      </c>
      <c r="AU134" s="27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8.21921497935484</v>
      </c>
      <c r="E135" s="13">
        <f t="shared" si="136"/>
        <v>14.47217224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7</v>
      </c>
      <c r="E139" s="9"/>
      <c r="F139" s="9"/>
      <c r="G139" s="6">
        <v>1</v>
      </c>
      <c r="H139" s="11">
        <f t="shared" ref="H139:H150" si="138">E140</f>
        <v>7</v>
      </c>
      <c r="I139" s="11">
        <f t="shared" ref="I139:I150" si="139">H139+273.15</f>
        <v>280.15</v>
      </c>
      <c r="J139" s="11">
        <f t="shared" ref="J139:J150" si="140">EXP(($C$18*(I139-$C$16))/($C$19*I139*$C$16))</f>
        <v>0.0424643715341541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0.0120896065757737</v>
      </c>
      <c r="Q139" s="17">
        <f t="shared" ref="Q139:Q150" si="144">P139*$B$125</f>
        <v>0.00314329770970115</v>
      </c>
      <c r="R139" s="11">
        <f t="shared" ref="R139:R150" si="145">L139*$B$125</f>
        <v>0.074022</v>
      </c>
      <c r="S139" s="18">
        <f t="shared" ref="S139:S150" si="146">Q139/R139</f>
        <v>0.0424643715341541</v>
      </c>
      <c r="T139" s="3">
        <v>0.01</v>
      </c>
      <c r="U139" s="19">
        <f t="shared" ref="U139:U150" si="147">S139*T139</f>
        <v>0.000424643715341541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0.00591464371534154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4.3698176273871</v>
      </c>
      <c r="E140" s="13">
        <f t="shared" ref="E140:E151" si="157">D139</f>
        <v>7</v>
      </c>
      <c r="F140" s="9" t="s">
        <v>107</v>
      </c>
      <c r="G140" s="6">
        <v>2</v>
      </c>
      <c r="H140" s="11">
        <f t="shared" si="138"/>
        <v>4.3698176273871</v>
      </c>
      <c r="I140" s="11">
        <f t="shared" si="139"/>
        <v>277.519817627387</v>
      </c>
      <c r="J140" s="11">
        <f t="shared" si="140"/>
        <v>0.0305471200194624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8">L140+O139-P139-N140</f>
        <v>0.557310393424226</v>
      </c>
      <c r="P140" s="11">
        <f t="shared" si="143"/>
        <v>0.0170242274760236</v>
      </c>
      <c r="Q140" s="17">
        <f t="shared" si="144"/>
        <v>0.00442629914376615</v>
      </c>
      <c r="R140" s="11">
        <f t="shared" si="145"/>
        <v>0.074022</v>
      </c>
      <c r="S140" s="18">
        <f t="shared" si="146"/>
        <v>0.0597970757851199</v>
      </c>
      <c r="T140" s="3">
        <v>0.01</v>
      </c>
      <c r="U140" s="19">
        <f t="shared" si="147"/>
        <v>0.000597970757851199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0.0060879707578512</v>
      </c>
      <c r="AU140" s="27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5.40941534164286</v>
      </c>
      <c r="E141" s="13">
        <f t="shared" si="157"/>
        <v>4.3698176273871</v>
      </c>
      <c r="F141" s="9" t="s">
        <v>107</v>
      </c>
      <c r="G141" s="6">
        <v>3</v>
      </c>
      <c r="H141" s="11">
        <f t="shared" si="138"/>
        <v>5.40941534164286</v>
      </c>
      <c r="I141" s="11">
        <f t="shared" si="139"/>
        <v>278.559415341643</v>
      </c>
      <c r="J141" s="11">
        <f t="shared" si="140"/>
        <v>0.0348206107901593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8"/>
        <v>0.824986165948203</v>
      </c>
      <c r="P141" s="11">
        <f t="shared" si="143"/>
        <v>0.0287265221917481</v>
      </c>
      <c r="Q141" s="17">
        <f t="shared" si="144"/>
        <v>0.00746889576985452</v>
      </c>
      <c r="R141" s="11">
        <f t="shared" si="145"/>
        <v>0.074022</v>
      </c>
      <c r="S141" s="18">
        <f t="shared" si="146"/>
        <v>0.100901026314535</v>
      </c>
      <c r="T141" s="3">
        <v>0.01</v>
      </c>
      <c r="U141" s="19">
        <f t="shared" si="147"/>
        <v>0.00100901026314535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0.00649901026314535</v>
      </c>
      <c r="AU141" s="27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12.0902389720968</v>
      </c>
      <c r="E142" s="13">
        <f t="shared" si="157"/>
        <v>5.40941534164286</v>
      </c>
      <c r="F142" s="9" t="s">
        <v>107</v>
      </c>
      <c r="G142" s="6">
        <v>4</v>
      </c>
      <c r="H142" s="11">
        <f t="shared" si="138"/>
        <v>12.0902389720968</v>
      </c>
      <c r="I142" s="11">
        <f t="shared" si="139"/>
        <v>285.240238972097</v>
      </c>
      <c r="J142" s="11">
        <f t="shared" si="140"/>
        <v>0.0789563405920681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8"/>
        <v>1.08095964375645</v>
      </c>
      <c r="P142" s="11">
        <f t="shared" si="143"/>
        <v>0.0853486177987152</v>
      </c>
      <c r="Q142" s="17">
        <f t="shared" si="144"/>
        <v>0.022190640627666</v>
      </c>
      <c r="R142" s="11">
        <f t="shared" si="145"/>
        <v>0.074022</v>
      </c>
      <c r="S142" s="18">
        <f t="shared" si="146"/>
        <v>0.299784396904514</v>
      </c>
      <c r="T142" s="3">
        <v>0.01</v>
      </c>
      <c r="U142" s="19">
        <f t="shared" si="147"/>
        <v>0.00299784396904514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0.00848784396904514</v>
      </c>
      <c r="AU142" s="27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17.3291744785333</v>
      </c>
      <c r="E143" s="13">
        <f t="shared" si="157"/>
        <v>12.0902389720968</v>
      </c>
      <c r="F143" s="9" t="s">
        <v>107</v>
      </c>
      <c r="G143" s="6">
        <v>5</v>
      </c>
      <c r="H143" s="11">
        <f t="shared" si="138"/>
        <v>17.3291744785333</v>
      </c>
      <c r="I143" s="11">
        <f t="shared" si="139"/>
        <v>290.479174478533</v>
      </c>
      <c r="J143" s="11">
        <f t="shared" si="140"/>
        <v>0.14613689643893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0.945830474659853</v>
      </c>
      <c r="O143" s="11">
        <f t="shared" si="158"/>
        <v>0.334480551297887</v>
      </c>
      <c r="P143" s="11">
        <f t="shared" si="143"/>
        <v>0.0488799496858555</v>
      </c>
      <c r="Q143" s="17">
        <f t="shared" si="144"/>
        <v>0.0127087869183224</v>
      </c>
      <c r="R143" s="11">
        <f t="shared" si="145"/>
        <v>0.074022</v>
      </c>
      <c r="S143" s="18">
        <f t="shared" si="146"/>
        <v>0.171689320990009</v>
      </c>
      <c r="T143" s="3">
        <v>0.01</v>
      </c>
      <c r="U143" s="19">
        <f t="shared" si="147"/>
        <v>0.00171689320990009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0.0116668932099001</v>
      </c>
      <c r="AU143" s="27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22.14441947</v>
      </c>
      <c r="E144" s="13">
        <f t="shared" si="157"/>
        <v>17.3291744785333</v>
      </c>
      <c r="F144" s="9" t="s">
        <v>109</v>
      </c>
      <c r="G144" s="6">
        <v>6</v>
      </c>
      <c r="H144" s="11">
        <f t="shared" si="138"/>
        <v>22.14441947</v>
      </c>
      <c r="I144" s="11">
        <f t="shared" si="139"/>
        <v>295.29441947</v>
      </c>
      <c r="J144" s="11">
        <f t="shared" si="140"/>
        <v>0.252430669611494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8"/>
        <v>0.570300601612032</v>
      </c>
      <c r="P144" s="11">
        <f t="shared" si="143"/>
        <v>0.143961362744763</v>
      </c>
      <c r="Q144" s="17">
        <f t="shared" si="144"/>
        <v>0.0374299543136384</v>
      </c>
      <c r="R144" s="11">
        <f t="shared" si="145"/>
        <v>0.074022</v>
      </c>
      <c r="S144" s="18">
        <f t="shared" si="146"/>
        <v>0.505659862117186</v>
      </c>
      <c r="T144" s="3">
        <v>0.01</v>
      </c>
      <c r="U144" s="19">
        <f t="shared" si="147"/>
        <v>0.00505659862117186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0.0150065986211719</v>
      </c>
      <c r="AU144" s="27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25.185770255</v>
      </c>
      <c r="E145" s="13">
        <f t="shared" si="157"/>
        <v>22.14441947</v>
      </c>
      <c r="F145" s="9" t="s">
        <v>107</v>
      </c>
      <c r="G145" s="6">
        <v>7</v>
      </c>
      <c r="H145" s="11">
        <f t="shared" si="138"/>
        <v>25.185770255</v>
      </c>
      <c r="I145" s="11">
        <f t="shared" si="139"/>
        <v>298.335770255</v>
      </c>
      <c r="J145" s="11">
        <f t="shared" si="140"/>
        <v>0.353285957818384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8"/>
        <v>0.711039238867269</v>
      </c>
      <c r="P145" s="11">
        <f t="shared" si="143"/>
        <v>0.251200178549678</v>
      </c>
      <c r="Q145" s="17">
        <f t="shared" si="144"/>
        <v>0.0653120464229162</v>
      </c>
      <c r="R145" s="11">
        <f t="shared" si="145"/>
        <v>0.074022</v>
      </c>
      <c r="S145" s="18">
        <f t="shared" si="146"/>
        <v>0.882332906742809</v>
      </c>
      <c r="T145" s="3">
        <v>0.01</v>
      </c>
      <c r="U145" s="19">
        <f t="shared" si="147"/>
        <v>0.00882332906742809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8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0.0187733290674281</v>
      </c>
      <c r="AU145" s="27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29.0557642558065</v>
      </c>
      <c r="E146" s="13">
        <f t="shared" si="157"/>
        <v>25.185770255</v>
      </c>
      <c r="F146" s="9" t="s">
        <v>107</v>
      </c>
      <c r="G146" s="6">
        <v>8</v>
      </c>
      <c r="H146" s="11">
        <f t="shared" si="138"/>
        <v>29.0557642558065</v>
      </c>
      <c r="I146" s="11">
        <f t="shared" si="139"/>
        <v>302.205764255806</v>
      </c>
      <c r="J146" s="11">
        <f t="shared" si="140"/>
        <v>0.536583238771515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8"/>
        <v>0.744539060317591</v>
      </c>
      <c r="P146" s="11">
        <f t="shared" si="143"/>
        <v>0.399507180377113</v>
      </c>
      <c r="Q146" s="17">
        <f t="shared" si="144"/>
        <v>0.103871866898049</v>
      </c>
      <c r="R146" s="11">
        <f t="shared" si="145"/>
        <v>0.074022</v>
      </c>
      <c r="S146" s="18">
        <f t="shared" si="146"/>
        <v>1.40325669257855</v>
      </c>
      <c r="T146" s="3">
        <v>0.01</v>
      </c>
      <c r="U146" s="19">
        <f t="shared" si="147"/>
        <v>0.0140325669257855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8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0.0239825669257855</v>
      </c>
      <c r="AU146" s="27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29.3981988190323</v>
      </c>
      <c r="E147" s="13">
        <f t="shared" si="157"/>
        <v>29.0557642558065</v>
      </c>
      <c r="F147" s="9" t="s">
        <v>107</v>
      </c>
      <c r="G147" s="6">
        <v>9</v>
      </c>
      <c r="H147" s="11">
        <f t="shared" si="138"/>
        <v>29.3981988190323</v>
      </c>
      <c r="I147" s="11">
        <f t="shared" si="139"/>
        <v>302.548198819032</v>
      </c>
      <c r="J147" s="11">
        <f t="shared" si="140"/>
        <v>0.556511795346683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8"/>
        <v>0.629731879940478</v>
      </c>
      <c r="P147" s="11">
        <f t="shared" si="143"/>
        <v>0.350453219092717</v>
      </c>
      <c r="Q147" s="17">
        <f t="shared" si="144"/>
        <v>0.0911178369641064</v>
      </c>
      <c r="R147" s="11">
        <f t="shared" si="145"/>
        <v>0.074022</v>
      </c>
      <c r="S147" s="18">
        <f t="shared" si="146"/>
        <v>1.23095616119676</v>
      </c>
      <c r="T147" s="3">
        <v>0.01</v>
      </c>
      <c r="U147" s="19">
        <f t="shared" si="147"/>
        <v>0.0123095616119676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0.0222595616119676</v>
      </c>
      <c r="AU147" s="27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25.58936214</v>
      </c>
      <c r="E148" s="13">
        <f t="shared" si="157"/>
        <v>29.3981988190323</v>
      </c>
      <c r="F148" s="9" t="s">
        <v>107</v>
      </c>
      <c r="G148" s="6">
        <v>10</v>
      </c>
      <c r="H148" s="11">
        <f t="shared" si="138"/>
        <v>25.58936214</v>
      </c>
      <c r="I148" s="11">
        <f t="shared" si="139"/>
        <v>298.73936214</v>
      </c>
      <c r="J148" s="11">
        <f t="shared" si="140"/>
        <v>0.369211581053688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8"/>
        <v>0.56397866084776</v>
      </c>
      <c r="P148" s="11">
        <f t="shared" si="143"/>
        <v>0.208227453052143</v>
      </c>
      <c r="Q148" s="17">
        <f t="shared" si="144"/>
        <v>0.0541391377935572</v>
      </c>
      <c r="R148" s="11">
        <f t="shared" si="145"/>
        <v>0.074022</v>
      </c>
      <c r="S148" s="18">
        <f t="shared" si="146"/>
        <v>0.731392529161023</v>
      </c>
      <c r="T148" s="3">
        <v>0.01</v>
      </c>
      <c r="U148" s="19">
        <f t="shared" si="147"/>
        <v>0.00731392529161023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0.005</v>
      </c>
      <c r="AF148" s="3">
        <v>0.49</v>
      </c>
      <c r="AG148" s="19">
        <f t="shared" si="148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0.0172639252916102</v>
      </c>
      <c r="AU148" s="27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18.6501291545161</v>
      </c>
      <c r="E149" s="13">
        <f t="shared" si="157"/>
        <v>25.58936214</v>
      </c>
      <c r="F149" s="9" t="s">
        <v>107</v>
      </c>
      <c r="G149" s="6">
        <v>11</v>
      </c>
      <c r="H149" s="11">
        <f t="shared" si="138"/>
        <v>18.6501291545161</v>
      </c>
      <c r="I149" s="11">
        <f t="shared" si="139"/>
        <v>291.800129154516</v>
      </c>
      <c r="J149" s="11">
        <f t="shared" si="140"/>
        <v>0.170082722105298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0.337963647405836</v>
      </c>
      <c r="O149" s="11">
        <f t="shared" si="158"/>
        <v>0.302487560389781</v>
      </c>
      <c r="P149" s="11">
        <f t="shared" si="143"/>
        <v>0.0514479076740847</v>
      </c>
      <c r="Q149" s="17">
        <f t="shared" si="144"/>
        <v>0.013376455995262</v>
      </c>
      <c r="R149" s="11">
        <f t="shared" si="145"/>
        <v>0.074022</v>
      </c>
      <c r="S149" s="18">
        <f t="shared" si="146"/>
        <v>0.18070919449977</v>
      </c>
      <c r="T149" s="3">
        <v>0.01</v>
      </c>
      <c r="U149" s="19">
        <f t="shared" si="147"/>
        <v>0.0018070919449977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0.0072970919449977</v>
      </c>
      <c r="AU149" s="27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14.47217224</v>
      </c>
      <c r="E150" s="13">
        <f t="shared" si="157"/>
        <v>18.6501291545161</v>
      </c>
      <c r="F150" s="9" t="s">
        <v>109</v>
      </c>
      <c r="G150" s="6">
        <v>12</v>
      </c>
      <c r="H150" s="11">
        <f t="shared" si="138"/>
        <v>14.47217224</v>
      </c>
      <c r="I150" s="11">
        <f t="shared" si="139"/>
        <v>287.62217224</v>
      </c>
      <c r="J150" s="11">
        <f t="shared" si="140"/>
        <v>0.104751009032957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8"/>
        <v>0.535739652715696</v>
      </c>
      <c r="P150" s="11">
        <f t="shared" si="143"/>
        <v>0.0561192692009353</v>
      </c>
      <c r="Q150" s="17">
        <f t="shared" si="144"/>
        <v>0.0145910099922432</v>
      </c>
      <c r="R150" s="11">
        <f t="shared" si="145"/>
        <v>0.074022</v>
      </c>
      <c r="S150" s="18">
        <f t="shared" si="146"/>
        <v>0.197117208292713</v>
      </c>
      <c r="T150" s="3">
        <v>0.01</v>
      </c>
      <c r="U150" s="19">
        <f t="shared" si="147"/>
        <v>0.00197117208292713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0.00746117208292713</v>
      </c>
      <c r="AU150" s="27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8.21921497935484</v>
      </c>
      <c r="E151" s="13">
        <f t="shared" si="157"/>
        <v>14.47217224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4:4">
      <c r="D152" s="35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pane xSplit="4" topLeftCell="E1" activePane="topRight" state="frozen"/>
      <selection/>
      <selection pane="topRight" activeCell="H150" sqref="H15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33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13.9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888.2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21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3654.08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1.7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0.5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105938465.260311</v>
      </c>
      <c r="J16" s="7" t="s">
        <v>35</v>
      </c>
      <c r="K16" s="7">
        <f>I16/(10000*1000)</f>
        <v>10.5938465260311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58646877.5254807</v>
      </c>
      <c r="J17" s="7" t="s">
        <v>35</v>
      </c>
      <c r="K17" s="7">
        <f>I17/(10000*1000)</f>
        <v>5.86468775254807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4.52</v>
      </c>
      <c r="E29" s="9"/>
      <c r="F29" s="9"/>
      <c r="G29" s="6">
        <v>1</v>
      </c>
      <c r="H29" s="11">
        <f t="shared" ref="H29:H40" si="0">E30</f>
        <v>4.52</v>
      </c>
      <c r="I29" s="11">
        <f t="shared" ref="I29:I40" si="1">H29+273.15</f>
        <v>277.67</v>
      </c>
      <c r="J29" s="11">
        <f t="shared" ref="J29:J40" si="2">EXP(($C$18*(I29-$C$16))/($C$19*I29*$C$16))</f>
        <v>0.0311323266050118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0.0309271126854738</v>
      </c>
      <c r="Q29" s="17">
        <f t="shared" ref="Q29:Q40" si="6">P29*$B$31</f>
        <v>0.00402052464911159</v>
      </c>
      <c r="R29" s="11">
        <f t="shared" ref="R29:R40" si="7">L29*$B$31</f>
        <v>0.129143083333333</v>
      </c>
      <c r="S29" s="18">
        <f t="shared" ref="S29:S40" si="8">Q29/R29</f>
        <v>0.0311323266050119</v>
      </c>
      <c r="T29" s="3">
        <v>0.01</v>
      </c>
      <c r="U29" s="19">
        <f t="shared" ref="U29:U40" si="9">S29*T29</f>
        <v>0.000311323266050119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0.0222113232660501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1.15833333333333</v>
      </c>
      <c r="AU29" s="1">
        <f t="shared" ref="AU29:AU40" si="17">AT29*10000*AS29*0.67*AR29*AQ29</f>
        <v>2226.1475232414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1.47408264835484</v>
      </c>
      <c r="E30" s="13">
        <f t="shared" ref="E30:E41" si="18">D29</f>
        <v>4.52</v>
      </c>
      <c r="F30" s="9" t="s">
        <v>107</v>
      </c>
      <c r="G30" s="6">
        <v>2</v>
      </c>
      <c r="H30" s="11">
        <f t="shared" si="0"/>
        <v>1.47408264835484</v>
      </c>
      <c r="I30" s="11">
        <f t="shared" si="1"/>
        <v>274.624082648355</v>
      </c>
      <c r="J30" s="11">
        <f t="shared" si="2"/>
        <v>0.0211010188557769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1.95588955398119</v>
      </c>
      <c r="P30" s="11">
        <f t="shared" si="5"/>
        <v>0.0412712623583742</v>
      </c>
      <c r="Q30" s="17">
        <f t="shared" si="6"/>
        <v>0.00536526410658865</v>
      </c>
      <c r="R30" s="11">
        <f t="shared" si="7"/>
        <v>0.129143083333333</v>
      </c>
      <c r="S30" s="18">
        <f t="shared" si="8"/>
        <v>0.0415451139008373</v>
      </c>
      <c r="T30" s="3">
        <v>0.01</v>
      </c>
      <c r="U30" s="19">
        <f t="shared" si="9"/>
        <v>0.000415451139008373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0.0223154511390084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1.15833333333333</v>
      </c>
      <c r="AU30" s="1">
        <f t="shared" si="17"/>
        <v>2236.58382204763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4.06330379671429</v>
      </c>
      <c r="E31" s="13">
        <f t="shared" si="18"/>
        <v>1.47408264835484</v>
      </c>
      <c r="F31" s="9" t="s">
        <v>107</v>
      </c>
      <c r="G31" s="6">
        <v>3</v>
      </c>
      <c r="H31" s="11">
        <f t="shared" si="0"/>
        <v>4.06330379671429</v>
      </c>
      <c r="I31" s="11">
        <f t="shared" si="1"/>
        <v>277.213303796714</v>
      </c>
      <c r="J31" s="11">
        <f t="shared" si="2"/>
        <v>0.0293847848057027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2.90802662495615</v>
      </c>
      <c r="P31" s="11">
        <f t="shared" si="5"/>
        <v>0.0854517365835903</v>
      </c>
      <c r="Q31" s="17">
        <f t="shared" si="6"/>
        <v>0.0111087257558667</v>
      </c>
      <c r="R31" s="11">
        <f t="shared" si="7"/>
        <v>0.129143083333333</v>
      </c>
      <c r="S31" s="18">
        <f t="shared" si="8"/>
        <v>0.0860187434676146</v>
      </c>
      <c r="T31" s="3">
        <v>0.01</v>
      </c>
      <c r="U31" s="19">
        <f t="shared" si="9"/>
        <v>0.000860187434676146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0.0227601874346761</v>
      </c>
      <c r="AR31" s="27">
        <f t="shared" si="15"/>
        <v>99.3408333333333</v>
      </c>
      <c r="AS31" s="1">
        <f t="shared" si="16"/>
        <v>0.13</v>
      </c>
      <c r="AT31" s="2">
        <f t="shared" si="20"/>
        <v>1.15833333333333</v>
      </c>
      <c r="AU31" s="1">
        <f t="shared" si="17"/>
        <v>2281.15787066407</v>
      </c>
    </row>
    <row r="32" s="1" customFormat="1" spans="1:47">
      <c r="A32" s="6"/>
      <c r="B32" s="6"/>
      <c r="C32" s="9">
        <v>3</v>
      </c>
      <c r="D32" s="12">
        <v>11.1267924238387</v>
      </c>
      <c r="E32" s="13">
        <f t="shared" si="18"/>
        <v>4.06330379671429</v>
      </c>
      <c r="F32" s="9" t="s">
        <v>107</v>
      </c>
      <c r="G32" s="6">
        <v>4</v>
      </c>
      <c r="H32" s="11">
        <f t="shared" si="0"/>
        <v>11.1267924238387</v>
      </c>
      <c r="I32" s="11">
        <f t="shared" si="1"/>
        <v>284.276792423839</v>
      </c>
      <c r="J32" s="11">
        <f t="shared" si="2"/>
        <v>0.0703305508188823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3.81598322170589</v>
      </c>
      <c r="P32" s="11">
        <f t="shared" si="5"/>
        <v>0.268380201898188</v>
      </c>
      <c r="Q32" s="17">
        <f t="shared" si="6"/>
        <v>0.0348894262467645</v>
      </c>
      <c r="R32" s="11">
        <f t="shared" si="7"/>
        <v>0.129143083333333</v>
      </c>
      <c r="S32" s="18">
        <f t="shared" si="8"/>
        <v>0.270161013243821</v>
      </c>
      <c r="T32" s="3">
        <v>0.01</v>
      </c>
      <c r="U32" s="19">
        <f t="shared" si="9"/>
        <v>0.00270161013243821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0.0246016101324382</v>
      </c>
      <c r="AR32" s="27">
        <f t="shared" si="15"/>
        <v>99.3408333333333</v>
      </c>
      <c r="AS32" s="1">
        <f t="shared" si="16"/>
        <v>0.13</v>
      </c>
      <c r="AT32" s="2">
        <f t="shared" si="20"/>
        <v>1.15833333333333</v>
      </c>
      <c r="AU32" s="1">
        <f t="shared" si="17"/>
        <v>2465.71592372385</v>
      </c>
    </row>
    <row r="33" s="1" customFormat="1" spans="1:47">
      <c r="A33" s="6"/>
      <c r="B33" s="6"/>
      <c r="C33" s="9">
        <v>4</v>
      </c>
      <c r="D33" s="12">
        <v>16.8953316683333</v>
      </c>
      <c r="E33" s="13">
        <f t="shared" si="18"/>
        <v>11.1267924238387</v>
      </c>
      <c r="F33" s="9" t="s">
        <v>107</v>
      </c>
      <c r="G33" s="6">
        <v>5</v>
      </c>
      <c r="H33" s="11">
        <f t="shared" si="0"/>
        <v>16.8953316683333</v>
      </c>
      <c r="I33" s="11">
        <f t="shared" si="1"/>
        <v>290.045331668333</v>
      </c>
      <c r="J33" s="11">
        <f t="shared" si="2"/>
        <v>0.138990529361793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3.37022286881732</v>
      </c>
      <c r="O33" s="11">
        <f t="shared" si="19"/>
        <v>1.17078848432372</v>
      </c>
      <c r="P33" s="11">
        <f t="shared" si="5"/>
        <v>0.162728511206845</v>
      </c>
      <c r="Q33" s="17">
        <f t="shared" si="6"/>
        <v>0.0211547064568898</v>
      </c>
      <c r="R33" s="11">
        <f t="shared" si="7"/>
        <v>0.129143083333333</v>
      </c>
      <c r="S33" s="18">
        <f t="shared" si="8"/>
        <v>0.163808280791059</v>
      </c>
      <c r="T33" s="3">
        <v>0.01</v>
      </c>
      <c r="U33" s="19">
        <f t="shared" si="9"/>
        <v>0.00163808280791059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0.0310880828079106</v>
      </c>
      <c r="AR33" s="27">
        <f t="shared" si="15"/>
        <v>99.3408333333333</v>
      </c>
      <c r="AS33" s="1">
        <f t="shared" si="16"/>
        <v>0.13</v>
      </c>
      <c r="AT33" s="2">
        <f t="shared" si="20"/>
        <v>1.15833333333333</v>
      </c>
      <c r="AU33" s="1">
        <f t="shared" si="17"/>
        <v>3115.82780171119</v>
      </c>
    </row>
    <row r="34" s="1" customFormat="1" spans="1:47">
      <c r="A34" s="6"/>
      <c r="B34" s="6"/>
      <c r="C34" s="9">
        <v>5</v>
      </c>
      <c r="D34" s="12">
        <v>21.19337077</v>
      </c>
      <c r="E34" s="13">
        <f t="shared" si="18"/>
        <v>16.8953316683333</v>
      </c>
      <c r="F34" s="9" t="s">
        <v>109</v>
      </c>
      <c r="G34" s="6">
        <v>6</v>
      </c>
      <c r="H34" s="11">
        <f t="shared" si="0"/>
        <v>21.19337077</v>
      </c>
      <c r="I34" s="11">
        <f t="shared" si="1"/>
        <v>294.34337077</v>
      </c>
      <c r="J34" s="11">
        <f t="shared" si="2"/>
        <v>0.226920000715199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2.00146830645021</v>
      </c>
      <c r="P34" s="11">
        <f t="shared" si="5"/>
        <v>0.454173189531128</v>
      </c>
      <c r="Q34" s="17">
        <f t="shared" si="6"/>
        <v>0.0590425146390467</v>
      </c>
      <c r="R34" s="11">
        <f t="shared" si="7"/>
        <v>0.129143083333333</v>
      </c>
      <c r="S34" s="18">
        <f t="shared" si="8"/>
        <v>0.457186812604212</v>
      </c>
      <c r="T34" s="3">
        <v>0.01</v>
      </c>
      <c r="U34" s="19">
        <f t="shared" si="9"/>
        <v>0.00457186812604212</v>
      </c>
      <c r="V34" s="18"/>
      <c r="W34" s="3"/>
      <c r="X34" s="19"/>
      <c r="Y34" s="20">
        <v>0.05</v>
      </c>
      <c r="Z34" s="3">
        <v>0.21</v>
      </c>
      <c r="AA34" s="21">
        <f t="shared" si="10"/>
        <v>0.0105</v>
      </c>
      <c r="AB34" s="3">
        <v>0.02</v>
      </c>
      <c r="AC34" s="3">
        <v>0.29</v>
      </c>
      <c r="AD34" s="21">
        <f t="shared" si="11"/>
        <v>0.0058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0.0375718681260421</v>
      </c>
      <c r="AR34" s="27">
        <f t="shared" si="15"/>
        <v>99.3408333333333</v>
      </c>
      <c r="AS34" s="1">
        <f t="shared" si="16"/>
        <v>0.13</v>
      </c>
      <c r="AT34" s="2">
        <f t="shared" si="20"/>
        <v>1.15833333333333</v>
      </c>
      <c r="AU34" s="1">
        <f t="shared" si="17"/>
        <v>3765.6703371737</v>
      </c>
    </row>
    <row r="35" s="1" customFormat="1" spans="1:47">
      <c r="A35" s="6"/>
      <c r="B35" s="6"/>
      <c r="C35" s="9">
        <v>6</v>
      </c>
      <c r="D35" s="12">
        <v>25.4452346833333</v>
      </c>
      <c r="E35" s="13">
        <f t="shared" si="18"/>
        <v>21.19337077</v>
      </c>
      <c r="F35" s="9" t="s">
        <v>107</v>
      </c>
      <c r="G35" s="6">
        <v>7</v>
      </c>
      <c r="H35" s="11">
        <f t="shared" si="0"/>
        <v>25.4452346833333</v>
      </c>
      <c r="I35" s="11">
        <f t="shared" si="1"/>
        <v>298.595234683333</v>
      </c>
      <c r="J35" s="11">
        <f t="shared" si="2"/>
        <v>0.363448552470424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2.54070345025241</v>
      </c>
      <c r="P35" s="11">
        <f t="shared" si="5"/>
        <v>0.923414991250851</v>
      </c>
      <c r="Q35" s="17">
        <f t="shared" si="6"/>
        <v>0.120043948862611</v>
      </c>
      <c r="R35" s="11">
        <f t="shared" si="7"/>
        <v>0.129143083333333</v>
      </c>
      <c r="S35" s="18">
        <f t="shared" si="8"/>
        <v>0.929542223742355</v>
      </c>
      <c r="T35" s="3">
        <v>0.01</v>
      </c>
      <c r="U35" s="19">
        <f t="shared" si="9"/>
        <v>0.00929542223742355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0.0422954222374236</v>
      </c>
      <c r="AR35" s="27">
        <f t="shared" si="15"/>
        <v>99.3408333333333</v>
      </c>
      <c r="AS35" s="1">
        <f t="shared" si="16"/>
        <v>0.13</v>
      </c>
      <c r="AT35" s="2">
        <f t="shared" si="20"/>
        <v>1.15833333333333</v>
      </c>
      <c r="AU35" s="1">
        <f t="shared" si="17"/>
        <v>4239.09230127708</v>
      </c>
    </row>
    <row r="36" s="1" customFormat="1" spans="1:47">
      <c r="A36" s="6"/>
      <c r="B36" s="6"/>
      <c r="C36" s="9">
        <v>7</v>
      </c>
      <c r="D36" s="12">
        <v>28.6031783287097</v>
      </c>
      <c r="E36" s="13">
        <f t="shared" si="18"/>
        <v>25.4452346833333</v>
      </c>
      <c r="F36" s="9" t="s">
        <v>107</v>
      </c>
      <c r="G36" s="6">
        <v>8</v>
      </c>
      <c r="H36" s="11">
        <f t="shared" si="0"/>
        <v>28.6031783287097</v>
      </c>
      <c r="I36" s="11">
        <f t="shared" si="1"/>
        <v>301.75317832871</v>
      </c>
      <c r="J36" s="11">
        <f t="shared" si="2"/>
        <v>0.51126997383668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2.61069679233489</v>
      </c>
      <c r="P36" s="11">
        <f t="shared" si="5"/>
        <v>1.33477088071256</v>
      </c>
      <c r="Q36" s="17">
        <f t="shared" si="6"/>
        <v>0.173520214492633</v>
      </c>
      <c r="R36" s="11">
        <f t="shared" si="7"/>
        <v>0.129143083333333</v>
      </c>
      <c r="S36" s="18">
        <f t="shared" si="8"/>
        <v>1.34362762614826</v>
      </c>
      <c r="T36" s="3">
        <v>0.01</v>
      </c>
      <c r="U36" s="19">
        <f t="shared" si="9"/>
        <v>0.0134362762614826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0.0464362762614826</v>
      </c>
      <c r="AR36" s="27">
        <f t="shared" si="15"/>
        <v>99.3408333333333</v>
      </c>
      <c r="AS36" s="1">
        <f t="shared" si="16"/>
        <v>0.13</v>
      </c>
      <c r="AT36" s="2">
        <f t="shared" si="20"/>
        <v>1.15833333333333</v>
      </c>
      <c r="AU36" s="1">
        <f t="shared" si="17"/>
        <v>4654.11268612075</v>
      </c>
    </row>
    <row r="37" s="1" customFormat="1" spans="1:47">
      <c r="A37" s="6"/>
      <c r="B37" s="6"/>
      <c r="C37" s="9">
        <v>8</v>
      </c>
      <c r="D37" s="12">
        <v>28.7287394154839</v>
      </c>
      <c r="E37" s="13">
        <f t="shared" si="18"/>
        <v>28.6031783287097</v>
      </c>
      <c r="F37" s="9" t="s">
        <v>107</v>
      </c>
      <c r="G37" s="6">
        <v>9</v>
      </c>
      <c r="H37" s="11">
        <f t="shared" si="0"/>
        <v>28.7287394154839</v>
      </c>
      <c r="I37" s="11">
        <f t="shared" si="1"/>
        <v>301.878739415484</v>
      </c>
      <c r="J37" s="11">
        <f t="shared" si="2"/>
        <v>0.518178005837162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2.26933424495566</v>
      </c>
      <c r="P37" s="11">
        <f t="shared" si="5"/>
        <v>1.17591909362911</v>
      </c>
      <c r="Q37" s="17">
        <f t="shared" si="6"/>
        <v>0.152869482171784</v>
      </c>
      <c r="R37" s="11">
        <f t="shared" si="7"/>
        <v>0.129143083333333</v>
      </c>
      <c r="S37" s="18">
        <f t="shared" si="8"/>
        <v>1.1837217931154</v>
      </c>
      <c r="T37" s="3">
        <v>0.01</v>
      </c>
      <c r="U37" s="19">
        <f t="shared" si="9"/>
        <v>0.011837217931154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0.041287217931154</v>
      </c>
      <c r="AR37" s="27">
        <f t="shared" si="15"/>
        <v>99.3408333333333</v>
      </c>
      <c r="AS37" s="1">
        <f t="shared" si="16"/>
        <v>0.13</v>
      </c>
      <c r="AT37" s="2">
        <f t="shared" si="20"/>
        <v>1.15833333333333</v>
      </c>
      <c r="AU37" s="1">
        <f t="shared" si="17"/>
        <v>4138.04422357187</v>
      </c>
    </row>
    <row r="38" s="1" customFormat="1" spans="1:47">
      <c r="A38" s="6"/>
      <c r="B38" s="6"/>
      <c r="C38" s="9">
        <v>9</v>
      </c>
      <c r="D38" s="12">
        <v>23.7227821103333</v>
      </c>
      <c r="E38" s="13">
        <f t="shared" si="18"/>
        <v>28.7287394154839</v>
      </c>
      <c r="F38" s="9" t="s">
        <v>107</v>
      </c>
      <c r="G38" s="6">
        <v>10</v>
      </c>
      <c r="H38" s="11">
        <f t="shared" si="0"/>
        <v>23.7227821103333</v>
      </c>
      <c r="I38" s="11">
        <f t="shared" si="1"/>
        <v>296.872782110333</v>
      </c>
      <c r="J38" s="11">
        <f t="shared" si="2"/>
        <v>0.300799129356713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2.08682348465989</v>
      </c>
      <c r="P38" s="11">
        <f t="shared" si="5"/>
        <v>0.627714687306837</v>
      </c>
      <c r="Q38" s="17">
        <f t="shared" si="6"/>
        <v>0.0816029093498888</v>
      </c>
      <c r="R38" s="11">
        <f t="shared" si="7"/>
        <v>0.129143083333333</v>
      </c>
      <c r="S38" s="18">
        <f t="shared" si="8"/>
        <v>0.631879828509766</v>
      </c>
      <c r="T38" s="3">
        <v>0.01</v>
      </c>
      <c r="U38" s="19">
        <f t="shared" si="9"/>
        <v>0.00631879828509766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0.0357687982850977</v>
      </c>
      <c r="AR38" s="27">
        <f t="shared" si="15"/>
        <v>99.3408333333333</v>
      </c>
      <c r="AS38" s="1">
        <f t="shared" si="16"/>
        <v>0.13</v>
      </c>
      <c r="AT38" s="2">
        <f t="shared" si="20"/>
        <v>1.15833333333333</v>
      </c>
      <c r="AU38" s="1">
        <f t="shared" si="17"/>
        <v>3584.95622966328</v>
      </c>
    </row>
    <row r="39" s="1" customFormat="1" spans="1:47">
      <c r="A39" s="6"/>
      <c r="B39" s="6"/>
      <c r="C39" s="9">
        <v>10</v>
      </c>
      <c r="D39" s="12">
        <v>16.7821688374194</v>
      </c>
      <c r="E39" s="13">
        <f t="shared" si="18"/>
        <v>23.7227821103333</v>
      </c>
      <c r="F39" s="9" t="s">
        <v>107</v>
      </c>
      <c r="G39" s="6">
        <v>11</v>
      </c>
      <c r="H39" s="11">
        <f t="shared" si="0"/>
        <v>16.7821688374194</v>
      </c>
      <c r="I39" s="11">
        <f t="shared" si="1"/>
        <v>289.932168837419</v>
      </c>
      <c r="J39" s="11">
        <f t="shared" si="2"/>
        <v>0.137181271754898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1.3861533574854</v>
      </c>
      <c r="O39" s="11">
        <f t="shared" si="19"/>
        <v>1.06636377320099</v>
      </c>
      <c r="P39" s="11">
        <f t="shared" si="5"/>
        <v>0.146285138561063</v>
      </c>
      <c r="Q39" s="17">
        <f t="shared" si="6"/>
        <v>0.0190170680129382</v>
      </c>
      <c r="R39" s="11">
        <f t="shared" si="7"/>
        <v>0.129143083333333</v>
      </c>
      <c r="S39" s="18">
        <f t="shared" si="8"/>
        <v>0.147255799707468</v>
      </c>
      <c r="T39" s="3">
        <v>0.01</v>
      </c>
      <c r="U39" s="19">
        <f t="shared" si="9"/>
        <v>0.00147255799707468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0.0252725579970747</v>
      </c>
      <c r="AR39" s="27">
        <f t="shared" si="15"/>
        <v>99.3408333333333</v>
      </c>
      <c r="AS39" s="1">
        <f t="shared" si="16"/>
        <v>0.13</v>
      </c>
      <c r="AT39" s="2">
        <f t="shared" si="20"/>
        <v>1.15833333333333</v>
      </c>
      <c r="AU39" s="1">
        <f t="shared" si="17"/>
        <v>2532.96220658569</v>
      </c>
    </row>
    <row r="40" s="1" customFormat="1" spans="1:48">
      <c r="A40" s="6"/>
      <c r="B40" s="6"/>
      <c r="C40" s="9">
        <v>11</v>
      </c>
      <c r="D40" s="12">
        <v>11.7116022017667</v>
      </c>
      <c r="E40" s="13">
        <f t="shared" si="18"/>
        <v>16.7821688374194</v>
      </c>
      <c r="F40" s="9" t="s">
        <v>109</v>
      </c>
      <c r="G40" s="6">
        <v>12</v>
      </c>
      <c r="H40" s="11">
        <f t="shared" si="0"/>
        <v>11.7116022017667</v>
      </c>
      <c r="I40" s="11">
        <f t="shared" si="1"/>
        <v>284.861602201767</v>
      </c>
      <c r="J40" s="11">
        <f t="shared" si="2"/>
        <v>0.0754539419775128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1.91348696797326</v>
      </c>
      <c r="P40" s="11">
        <f t="shared" si="5"/>
        <v>0.144380134656181</v>
      </c>
      <c r="Q40" s="17">
        <f t="shared" si="6"/>
        <v>0.0187694175053035</v>
      </c>
      <c r="R40" s="11">
        <f t="shared" si="7"/>
        <v>0.129143083333333</v>
      </c>
      <c r="S40" s="18">
        <f t="shared" si="8"/>
        <v>0.145338155330065</v>
      </c>
      <c r="T40" s="3">
        <v>0.01</v>
      </c>
      <c r="U40" s="19">
        <f t="shared" si="9"/>
        <v>0.00145338155330065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0.0252533815533007</v>
      </c>
      <c r="AR40" s="27">
        <f t="shared" si="15"/>
        <v>99.3408333333333</v>
      </c>
      <c r="AS40" s="1">
        <f t="shared" si="16"/>
        <v>0.13</v>
      </c>
      <c r="AT40" s="2">
        <f t="shared" si="20"/>
        <v>1.15833333333333</v>
      </c>
      <c r="AU40" s="1">
        <f t="shared" si="17"/>
        <v>2531.04023227102</v>
      </c>
      <c r="AV40" s="1">
        <f>SUM(AU29:AU40)</f>
        <v>37771.3111580515</v>
      </c>
    </row>
    <row r="41" s="1" customFormat="1" spans="1:46">
      <c r="A41" s="6"/>
      <c r="B41" s="6"/>
      <c r="C41" s="9">
        <v>12</v>
      </c>
      <c r="D41" s="12">
        <v>4.82282120012903</v>
      </c>
      <c r="E41" s="13">
        <f t="shared" si="18"/>
        <v>11.7116022017667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4.52</v>
      </c>
      <c r="E44" s="9"/>
      <c r="F44" s="9"/>
      <c r="G44" s="6">
        <v>1</v>
      </c>
      <c r="H44" s="11">
        <f t="shared" ref="H44:H55" si="21">E45</f>
        <v>4.52</v>
      </c>
      <c r="I44" s="11">
        <f t="shared" ref="I44:I55" si="22">H44+273.15</f>
        <v>277.67</v>
      </c>
      <c r="J44" s="11">
        <f t="shared" ref="J44:J55" si="23">EXP(($C$18*(I44-$C$16))/($C$19*I44*$C$16))</f>
        <v>0.0311323266050118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0.0302718290976493</v>
      </c>
      <c r="Q44" s="17">
        <f t="shared" ref="Q44:Q55" si="27">P44*$B$46</f>
        <v>0.00393533778269441</v>
      </c>
      <c r="R44" s="11">
        <f t="shared" ref="R44:R55" si="28">L44*$B$46</f>
        <v>0.1264068</v>
      </c>
      <c r="S44" s="18">
        <f t="shared" ref="S44:S55" si="29">Q44/R44</f>
        <v>0.0311323266050118</v>
      </c>
      <c r="T44" s="3">
        <v>0.01</v>
      </c>
      <c r="U44" s="19">
        <f t="shared" ref="U44:U55" si="30">S44*T44</f>
        <v>0.000311323266050118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0.0194113232660501</v>
      </c>
      <c r="AR44" s="27">
        <f t="shared" ref="AR44:AR55" si="36">$B$44/12</f>
        <v>97.236</v>
      </c>
      <c r="AS44" s="1">
        <f t="shared" ref="AS44:AS55" si="37">$B$46</f>
        <v>0.13</v>
      </c>
      <c r="AT44" s="2">
        <f>$E$3/12</f>
        <v>2.75</v>
      </c>
      <c r="AU44" s="1">
        <f t="shared" ref="AU44:AU55" si="38">AT44*10000*AS44*0.67*AR44*AQ44</f>
        <v>4520.98510254614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1.47408264835484</v>
      </c>
      <c r="E45" s="13">
        <f t="shared" ref="E45:E56" si="39">D44</f>
        <v>4.52</v>
      </c>
      <c r="F45" s="9" t="s">
        <v>107</v>
      </c>
      <c r="G45" s="6">
        <v>2</v>
      </c>
      <c r="H45" s="11">
        <f t="shared" si="21"/>
        <v>1.47408264835484</v>
      </c>
      <c r="I45" s="11">
        <f t="shared" si="22"/>
        <v>274.624082648355</v>
      </c>
      <c r="J45" s="11">
        <f t="shared" si="23"/>
        <v>0.0211010188557769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1.91444817090235</v>
      </c>
      <c r="P45" s="11">
        <f t="shared" si="26"/>
        <v>0.0403968069526181</v>
      </c>
      <c r="Q45" s="17">
        <f t="shared" si="27"/>
        <v>0.00525158490384035</v>
      </c>
      <c r="R45" s="11">
        <f t="shared" si="28"/>
        <v>0.1264068</v>
      </c>
      <c r="S45" s="18">
        <f t="shared" si="29"/>
        <v>0.0415451139008372</v>
      </c>
      <c r="T45" s="3">
        <v>0.01</v>
      </c>
      <c r="U45" s="19">
        <f t="shared" si="30"/>
        <v>0.000415451139008372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0.0195154511390084</v>
      </c>
      <c r="AR45" s="27">
        <f t="shared" si="36"/>
        <v>97.236</v>
      </c>
      <c r="AS45" s="1">
        <f t="shared" si="37"/>
        <v>0.13</v>
      </c>
      <c r="AT45" s="2">
        <f t="shared" ref="AT45:AT55" si="41">$E$3/12</f>
        <v>2.75</v>
      </c>
      <c r="AU45" s="1">
        <f t="shared" si="38"/>
        <v>4545.23695575326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4.06330379671429</v>
      </c>
      <c r="E46" s="13">
        <f t="shared" si="39"/>
        <v>1.47408264835484</v>
      </c>
      <c r="F46" s="9" t="s">
        <v>107</v>
      </c>
      <c r="G46" s="6">
        <v>3</v>
      </c>
      <c r="H46" s="11">
        <f t="shared" si="21"/>
        <v>4.06330379671429</v>
      </c>
      <c r="I46" s="11">
        <f t="shared" si="22"/>
        <v>277.213303796714</v>
      </c>
      <c r="J46" s="11">
        <f t="shared" si="23"/>
        <v>0.0293847848057027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2.84641136394973</v>
      </c>
      <c r="P46" s="11">
        <f t="shared" si="26"/>
        <v>0.0836411853981695</v>
      </c>
      <c r="Q46" s="17">
        <f t="shared" si="27"/>
        <v>0.010873354101762</v>
      </c>
      <c r="R46" s="11">
        <f t="shared" si="28"/>
        <v>0.1264068</v>
      </c>
      <c r="S46" s="18">
        <f t="shared" si="29"/>
        <v>0.0860187434676144</v>
      </c>
      <c r="T46" s="3">
        <v>0.01</v>
      </c>
      <c r="U46" s="19">
        <f t="shared" si="30"/>
        <v>0.000860187434676144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0.0199601874346761</v>
      </c>
      <c r="AR46" s="27">
        <f t="shared" si="36"/>
        <v>97.236</v>
      </c>
      <c r="AS46" s="1">
        <f t="shared" si="37"/>
        <v>0.13</v>
      </c>
      <c r="AT46" s="2">
        <f t="shared" si="41"/>
        <v>2.75</v>
      </c>
      <c r="AU46" s="1">
        <f t="shared" si="38"/>
        <v>4648.81805322497</v>
      </c>
    </row>
    <row r="47" s="1" customFormat="1" spans="1:47">
      <c r="A47" s="6"/>
      <c r="B47" s="6"/>
      <c r="C47" s="9">
        <v>3</v>
      </c>
      <c r="D47" s="12">
        <v>11.1267924238387</v>
      </c>
      <c r="E47" s="13">
        <f t="shared" si="39"/>
        <v>4.06330379671429</v>
      </c>
      <c r="F47" s="9" t="s">
        <v>107</v>
      </c>
      <c r="G47" s="6">
        <v>4</v>
      </c>
      <c r="H47" s="11">
        <f t="shared" si="21"/>
        <v>11.1267924238387</v>
      </c>
      <c r="I47" s="11">
        <f t="shared" si="22"/>
        <v>284.276792423839</v>
      </c>
      <c r="J47" s="11">
        <f t="shared" si="23"/>
        <v>0.0703305508188823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3.73513017855156</v>
      </c>
      <c r="P47" s="11">
        <f t="shared" si="26"/>
        <v>0.262693762837762</v>
      </c>
      <c r="Q47" s="17">
        <f t="shared" si="27"/>
        <v>0.034150189168909</v>
      </c>
      <c r="R47" s="11">
        <f t="shared" si="28"/>
        <v>0.1264068</v>
      </c>
      <c r="S47" s="18">
        <f t="shared" si="29"/>
        <v>0.270161013243821</v>
      </c>
      <c r="T47" s="3">
        <v>0.01</v>
      </c>
      <c r="U47" s="19">
        <f t="shared" si="30"/>
        <v>0.00270161013243821</v>
      </c>
      <c r="V47" s="18"/>
      <c r="W47" s="3"/>
      <c r="X47" s="19"/>
      <c r="Y47" s="20">
        <v>0.02</v>
      </c>
      <c r="Z47" s="3">
        <v>0.29</v>
      </c>
      <c r="AA47" s="21">
        <f t="shared" si="31"/>
        <v>0.0058</v>
      </c>
      <c r="AB47" s="3">
        <v>0.01</v>
      </c>
      <c r="AC47" s="3">
        <v>0.28</v>
      </c>
      <c r="AD47" s="21">
        <f t="shared" si="32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0.0218016101324382</v>
      </c>
      <c r="AR47" s="27">
        <f t="shared" si="36"/>
        <v>97.236</v>
      </c>
      <c r="AS47" s="1">
        <f t="shared" si="37"/>
        <v>0.13</v>
      </c>
      <c r="AT47" s="2">
        <f t="shared" si="41"/>
        <v>2.75</v>
      </c>
      <c r="AU47" s="1">
        <f t="shared" si="38"/>
        <v>5077.69373933715</v>
      </c>
    </row>
    <row r="48" s="1" customFormat="1" spans="1:47">
      <c r="A48" s="6"/>
      <c r="B48" s="6"/>
      <c r="C48" s="9">
        <v>4</v>
      </c>
      <c r="D48" s="12">
        <v>16.8953316683333</v>
      </c>
      <c r="E48" s="13">
        <f t="shared" si="39"/>
        <v>11.1267924238387</v>
      </c>
      <c r="F48" s="9" t="s">
        <v>107</v>
      </c>
      <c r="G48" s="6">
        <v>5</v>
      </c>
      <c r="H48" s="11">
        <f t="shared" si="21"/>
        <v>16.8953316683333</v>
      </c>
      <c r="I48" s="11">
        <f t="shared" si="22"/>
        <v>290.045331668333</v>
      </c>
      <c r="J48" s="11">
        <f t="shared" si="23"/>
        <v>0.138990529361793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3.29881459492811</v>
      </c>
      <c r="O48" s="11">
        <f t="shared" si="40"/>
        <v>1.14598182078569</v>
      </c>
      <c r="P48" s="11">
        <f t="shared" si="26"/>
        <v>0.159280619909994</v>
      </c>
      <c r="Q48" s="17">
        <f t="shared" si="27"/>
        <v>0.0207064805882992</v>
      </c>
      <c r="R48" s="11">
        <f t="shared" si="28"/>
        <v>0.1264068</v>
      </c>
      <c r="S48" s="18">
        <f t="shared" si="29"/>
        <v>0.163808280791059</v>
      </c>
      <c r="T48" s="3">
        <v>0.01</v>
      </c>
      <c r="U48" s="19">
        <f t="shared" si="30"/>
        <v>0.00163808280791059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0.0296880828079106</v>
      </c>
      <c r="AR48" s="27">
        <f t="shared" si="36"/>
        <v>97.236</v>
      </c>
      <c r="AS48" s="1">
        <f t="shared" si="37"/>
        <v>0.13</v>
      </c>
      <c r="AT48" s="2">
        <f t="shared" si="41"/>
        <v>2.75</v>
      </c>
      <c r="AU48" s="1">
        <f t="shared" si="38"/>
        <v>6914.48894328941</v>
      </c>
    </row>
    <row r="49" s="1" customFormat="1" spans="1:47">
      <c r="A49" s="6"/>
      <c r="B49" s="6"/>
      <c r="C49" s="9">
        <v>5</v>
      </c>
      <c r="D49" s="12">
        <v>21.19337077</v>
      </c>
      <c r="E49" s="13">
        <f t="shared" si="39"/>
        <v>16.8953316683333</v>
      </c>
      <c r="F49" s="9" t="s">
        <v>109</v>
      </c>
      <c r="G49" s="6">
        <v>6</v>
      </c>
      <c r="H49" s="11">
        <f t="shared" si="21"/>
        <v>21.19337077</v>
      </c>
      <c r="I49" s="11">
        <f t="shared" si="22"/>
        <v>294.34337077</v>
      </c>
      <c r="J49" s="11">
        <f t="shared" si="23"/>
        <v>0.226920000715199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1.9590612008757</v>
      </c>
      <c r="P49" s="11">
        <f t="shared" si="26"/>
        <v>0.444550169103831</v>
      </c>
      <c r="Q49" s="17">
        <f t="shared" si="27"/>
        <v>0.057791521983498</v>
      </c>
      <c r="R49" s="11">
        <f t="shared" si="28"/>
        <v>0.1264068</v>
      </c>
      <c r="S49" s="18">
        <f t="shared" si="29"/>
        <v>0.457186812604211</v>
      </c>
      <c r="T49" s="3">
        <v>0.01</v>
      </c>
      <c r="U49" s="19">
        <f t="shared" si="30"/>
        <v>0.00457186812604211</v>
      </c>
      <c r="V49" s="18"/>
      <c r="W49" s="3"/>
      <c r="X49" s="19"/>
      <c r="Y49" s="20">
        <v>0.05</v>
      </c>
      <c r="Z49" s="3">
        <v>0.29</v>
      </c>
      <c r="AA49" s="21">
        <f t="shared" si="31"/>
        <v>0.0145</v>
      </c>
      <c r="AB49" s="3">
        <v>0.02</v>
      </c>
      <c r="AC49" s="3">
        <v>0.28</v>
      </c>
      <c r="AD49" s="21">
        <f t="shared" si="32"/>
        <v>0.0056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0.0386718681260421</v>
      </c>
      <c r="AR49" s="27">
        <f t="shared" si="36"/>
        <v>97.236</v>
      </c>
      <c r="AS49" s="1">
        <f t="shared" si="37"/>
        <v>0.13</v>
      </c>
      <c r="AT49" s="2">
        <f t="shared" si="41"/>
        <v>2.75</v>
      </c>
      <c r="AU49" s="1">
        <f t="shared" si="38"/>
        <v>9006.85323144595</v>
      </c>
    </row>
    <row r="50" s="1" customFormat="1" spans="1:47">
      <c r="A50" s="6"/>
      <c r="B50" s="6"/>
      <c r="C50" s="9">
        <v>6</v>
      </c>
      <c r="D50" s="12">
        <v>25.4452346833333</v>
      </c>
      <c r="E50" s="13">
        <f t="shared" si="39"/>
        <v>21.19337077</v>
      </c>
      <c r="F50" s="9" t="s">
        <v>107</v>
      </c>
      <c r="G50" s="6">
        <v>7</v>
      </c>
      <c r="H50" s="11">
        <f t="shared" si="21"/>
        <v>25.4452346833333</v>
      </c>
      <c r="I50" s="11">
        <f t="shared" si="22"/>
        <v>298.595234683333</v>
      </c>
      <c r="J50" s="11">
        <f t="shared" si="23"/>
        <v>0.363448552470424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2.48687103177187</v>
      </c>
      <c r="P50" s="11">
        <f t="shared" si="26"/>
        <v>0.903849676678115</v>
      </c>
      <c r="Q50" s="17">
        <f t="shared" si="27"/>
        <v>0.117500457968155</v>
      </c>
      <c r="R50" s="11">
        <f t="shared" si="28"/>
        <v>0.1264068</v>
      </c>
      <c r="S50" s="18">
        <f t="shared" si="29"/>
        <v>0.929542223742353</v>
      </c>
      <c r="T50" s="3">
        <v>0.01</v>
      </c>
      <c r="U50" s="19">
        <f t="shared" si="30"/>
        <v>0.00929542223742353</v>
      </c>
      <c r="V50" s="18"/>
      <c r="W50" s="3"/>
      <c r="X50" s="19"/>
      <c r="Y50" s="20">
        <v>0.05</v>
      </c>
      <c r="Z50" s="3">
        <v>0.29</v>
      </c>
      <c r="AA50" s="21">
        <f t="shared" si="31"/>
        <v>0.0145</v>
      </c>
      <c r="AB50" s="3">
        <v>0.02</v>
      </c>
      <c r="AC50" s="3">
        <v>0.28</v>
      </c>
      <c r="AD50" s="21">
        <f t="shared" si="32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0.0433954222374235</v>
      </c>
      <c r="AR50" s="27">
        <f t="shared" si="36"/>
        <v>97.236</v>
      </c>
      <c r="AS50" s="1">
        <f t="shared" si="37"/>
        <v>0.13</v>
      </c>
      <c r="AT50" s="2">
        <f t="shared" si="41"/>
        <v>2.75</v>
      </c>
      <c r="AU50" s="1">
        <f t="shared" si="38"/>
        <v>10106.9903769633</v>
      </c>
    </row>
    <row r="51" s="1" customFormat="1" spans="1:47">
      <c r="A51" s="6"/>
      <c r="B51" s="6"/>
      <c r="C51" s="9">
        <v>7</v>
      </c>
      <c r="D51" s="12">
        <v>28.6031783287097</v>
      </c>
      <c r="E51" s="13">
        <f t="shared" si="39"/>
        <v>25.4452346833333</v>
      </c>
      <c r="F51" s="9" t="s">
        <v>107</v>
      </c>
      <c r="G51" s="6">
        <v>8</v>
      </c>
      <c r="H51" s="11">
        <f t="shared" si="21"/>
        <v>28.6031783287097</v>
      </c>
      <c r="I51" s="11">
        <f t="shared" si="22"/>
        <v>301.75317832871</v>
      </c>
      <c r="J51" s="11">
        <f t="shared" si="23"/>
        <v>0.51126997383668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2.55538135509375</v>
      </c>
      <c r="P51" s="11">
        <f t="shared" si="26"/>
        <v>1.30648975856152</v>
      </c>
      <c r="Q51" s="17">
        <f t="shared" si="27"/>
        <v>0.169843668612998</v>
      </c>
      <c r="R51" s="11">
        <f t="shared" si="28"/>
        <v>0.1264068</v>
      </c>
      <c r="S51" s="18">
        <f t="shared" si="29"/>
        <v>1.34362762614826</v>
      </c>
      <c r="T51" s="3">
        <v>0.01</v>
      </c>
      <c r="U51" s="19">
        <f t="shared" si="30"/>
        <v>0.0134362762614826</v>
      </c>
      <c r="V51" s="18"/>
      <c r="W51" s="3"/>
      <c r="X51" s="19"/>
      <c r="Y51" s="20">
        <v>0.05</v>
      </c>
      <c r="Z51" s="3">
        <v>0.29</v>
      </c>
      <c r="AA51" s="21">
        <f t="shared" si="31"/>
        <v>0.0145</v>
      </c>
      <c r="AB51" s="3">
        <v>0.02</v>
      </c>
      <c r="AC51" s="3">
        <v>0.28</v>
      </c>
      <c r="AD51" s="21">
        <f t="shared" si="32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0.0475362762614826</v>
      </c>
      <c r="AR51" s="27">
        <f t="shared" si="36"/>
        <v>97.236</v>
      </c>
      <c r="AS51" s="1">
        <f t="shared" si="37"/>
        <v>0.13</v>
      </c>
      <c r="AT51" s="2">
        <f t="shared" si="41"/>
        <v>2.75</v>
      </c>
      <c r="AU51" s="1">
        <f t="shared" si="38"/>
        <v>11071.4140330945</v>
      </c>
    </row>
    <row r="52" s="1" customFormat="1" spans="1:47">
      <c r="A52" s="6"/>
      <c r="B52" s="6"/>
      <c r="C52" s="9">
        <v>8</v>
      </c>
      <c r="D52" s="12">
        <v>28.7287394154839</v>
      </c>
      <c r="E52" s="13">
        <f t="shared" si="39"/>
        <v>28.6031783287097</v>
      </c>
      <c r="F52" s="9" t="s">
        <v>107</v>
      </c>
      <c r="G52" s="6">
        <v>9</v>
      </c>
      <c r="H52" s="11">
        <f t="shared" si="21"/>
        <v>28.7287394154839</v>
      </c>
      <c r="I52" s="11">
        <f t="shared" si="22"/>
        <v>301.878739415484</v>
      </c>
      <c r="J52" s="11">
        <f t="shared" si="23"/>
        <v>0.518178005837162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2.22125159653223</v>
      </c>
      <c r="P52" s="11">
        <f t="shared" si="26"/>
        <v>1.15100372275368</v>
      </c>
      <c r="Q52" s="17">
        <f t="shared" si="27"/>
        <v>0.149630483957979</v>
      </c>
      <c r="R52" s="11">
        <f t="shared" si="28"/>
        <v>0.1264068</v>
      </c>
      <c r="S52" s="18">
        <f t="shared" si="29"/>
        <v>1.18372179311539</v>
      </c>
      <c r="T52" s="3">
        <v>0.01</v>
      </c>
      <c r="U52" s="19">
        <f t="shared" si="30"/>
        <v>0.0118372179311539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0.0398872179311539</v>
      </c>
      <c r="AR52" s="27">
        <f t="shared" si="36"/>
        <v>97.236</v>
      </c>
      <c r="AS52" s="1">
        <f t="shared" si="37"/>
        <v>0.13</v>
      </c>
      <c r="AT52" s="2">
        <f t="shared" si="41"/>
        <v>2.75</v>
      </c>
      <c r="AU52" s="1">
        <f t="shared" si="38"/>
        <v>9289.91370537576</v>
      </c>
    </row>
    <row r="53" s="1" customFormat="1" spans="1:47">
      <c r="A53" s="6"/>
      <c r="B53" s="6"/>
      <c r="C53" s="9">
        <v>9</v>
      </c>
      <c r="D53" s="12">
        <v>23.7227821103333</v>
      </c>
      <c r="E53" s="13">
        <f t="shared" si="39"/>
        <v>28.7287394154839</v>
      </c>
      <c r="F53" s="9" t="s">
        <v>107</v>
      </c>
      <c r="G53" s="6">
        <v>10</v>
      </c>
      <c r="H53" s="11">
        <f t="shared" si="21"/>
        <v>23.7227821103333</v>
      </c>
      <c r="I53" s="11">
        <f t="shared" si="22"/>
        <v>296.872782110333</v>
      </c>
      <c r="J53" s="11">
        <f t="shared" si="23"/>
        <v>0.300799129356713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2.04260787377855</v>
      </c>
      <c r="P53" s="11">
        <f t="shared" si="26"/>
        <v>0.614414670049754</v>
      </c>
      <c r="Q53" s="17">
        <f t="shared" si="27"/>
        <v>0.0798739071064681</v>
      </c>
      <c r="R53" s="11">
        <f t="shared" si="28"/>
        <v>0.1264068</v>
      </c>
      <c r="S53" s="18">
        <f t="shared" si="29"/>
        <v>0.631879828509764</v>
      </c>
      <c r="T53" s="3">
        <v>0.01</v>
      </c>
      <c r="U53" s="19">
        <f t="shared" si="30"/>
        <v>0.00631879828509764</v>
      </c>
      <c r="V53" s="18"/>
      <c r="W53" s="3"/>
      <c r="X53" s="19"/>
      <c r="Y53" s="20">
        <v>0.04</v>
      </c>
      <c r="Z53" s="3">
        <v>0.29</v>
      </c>
      <c r="AA53" s="21">
        <f t="shared" si="31"/>
        <v>0.0116</v>
      </c>
      <c r="AB53" s="3">
        <v>0.015</v>
      </c>
      <c r="AC53" s="3">
        <v>0.28</v>
      </c>
      <c r="AD53" s="21">
        <f t="shared" si="32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0.0343687982850976</v>
      </c>
      <c r="AR53" s="27">
        <f t="shared" si="36"/>
        <v>97.236</v>
      </c>
      <c r="AS53" s="1">
        <f t="shared" si="37"/>
        <v>0.13</v>
      </c>
      <c r="AT53" s="2">
        <f t="shared" si="41"/>
        <v>2.75</v>
      </c>
      <c r="AU53" s="1">
        <f t="shared" si="38"/>
        <v>8004.64877688667</v>
      </c>
    </row>
    <row r="54" s="1" customFormat="1" spans="1:47">
      <c r="A54" s="6"/>
      <c r="B54" s="6"/>
      <c r="C54" s="9">
        <v>10</v>
      </c>
      <c r="D54" s="12">
        <v>16.7821688374194</v>
      </c>
      <c r="E54" s="13">
        <f t="shared" si="39"/>
        <v>23.7227821103333</v>
      </c>
      <c r="F54" s="9" t="s">
        <v>107</v>
      </c>
      <c r="G54" s="6">
        <v>11</v>
      </c>
      <c r="H54" s="11">
        <f t="shared" si="21"/>
        <v>16.7821688374194</v>
      </c>
      <c r="I54" s="11">
        <f t="shared" si="22"/>
        <v>289.932168837419</v>
      </c>
      <c r="J54" s="11">
        <f t="shared" si="23"/>
        <v>0.137181271754898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1.35678354354235</v>
      </c>
      <c r="O54" s="11">
        <f t="shared" si="40"/>
        <v>1.04376966018644</v>
      </c>
      <c r="P54" s="11">
        <f t="shared" si="26"/>
        <v>0.143185649403554</v>
      </c>
      <c r="Q54" s="17">
        <f t="shared" si="27"/>
        <v>0.018614134422462</v>
      </c>
      <c r="R54" s="11">
        <f t="shared" si="28"/>
        <v>0.1264068</v>
      </c>
      <c r="S54" s="18">
        <f t="shared" si="29"/>
        <v>0.147255799707468</v>
      </c>
      <c r="T54" s="3">
        <v>0.01</v>
      </c>
      <c r="U54" s="19">
        <f t="shared" si="30"/>
        <v>0.00147255799707468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0.0205725579970747</v>
      </c>
      <c r="AR54" s="27">
        <f t="shared" si="36"/>
        <v>97.236</v>
      </c>
      <c r="AS54" s="1">
        <f t="shared" si="37"/>
        <v>0.13</v>
      </c>
      <c r="AT54" s="2">
        <f t="shared" si="41"/>
        <v>2.75</v>
      </c>
      <c r="AU54" s="1">
        <f t="shared" si="38"/>
        <v>4791.44193063386</v>
      </c>
    </row>
    <row r="55" s="1" customFormat="1" spans="1:48">
      <c r="A55" s="6"/>
      <c r="B55" s="6"/>
      <c r="C55" s="9">
        <v>11</v>
      </c>
      <c r="D55" s="12">
        <v>11.7116022017667</v>
      </c>
      <c r="E55" s="13">
        <f t="shared" si="39"/>
        <v>16.7821688374194</v>
      </c>
      <c r="F55" s="9" t="s">
        <v>109</v>
      </c>
      <c r="G55" s="6">
        <v>12</v>
      </c>
      <c r="H55" s="11">
        <f t="shared" si="21"/>
        <v>11.7116022017667</v>
      </c>
      <c r="I55" s="11">
        <f t="shared" si="22"/>
        <v>284.861602201767</v>
      </c>
      <c r="J55" s="11">
        <f t="shared" si="23"/>
        <v>0.0754539419775128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1.87294401078289</v>
      </c>
      <c r="P55" s="11">
        <f t="shared" si="26"/>
        <v>0.141321008716742</v>
      </c>
      <c r="Q55" s="17">
        <f t="shared" si="27"/>
        <v>0.0183717311331764</v>
      </c>
      <c r="R55" s="11">
        <f t="shared" si="28"/>
        <v>0.1264068</v>
      </c>
      <c r="S55" s="18">
        <f t="shared" si="29"/>
        <v>0.145338155330065</v>
      </c>
      <c r="T55" s="3">
        <v>0.01</v>
      </c>
      <c r="U55" s="19">
        <f t="shared" si="30"/>
        <v>0.00145338155330065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0.0205533815533006</v>
      </c>
      <c r="AR55" s="27">
        <f t="shared" si="36"/>
        <v>97.236</v>
      </c>
      <c r="AS55" s="1">
        <f t="shared" si="37"/>
        <v>0.13</v>
      </c>
      <c r="AT55" s="2">
        <f t="shared" si="41"/>
        <v>2.75</v>
      </c>
      <c r="AU55" s="1">
        <f t="shared" si="38"/>
        <v>4786.97565002878</v>
      </c>
      <c r="AV55" s="1">
        <f>SUM(AU44:AU55)</f>
        <v>82765.4604985797</v>
      </c>
    </row>
    <row r="56" s="1" customFormat="1" spans="1:46">
      <c r="A56" s="6"/>
      <c r="B56" s="6"/>
      <c r="C56" s="9">
        <v>12</v>
      </c>
      <c r="D56" s="12">
        <v>4.82282120012903</v>
      </c>
      <c r="E56" s="13">
        <f t="shared" si="39"/>
        <v>11.7116022017667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4.52</v>
      </c>
      <c r="E60" s="9"/>
      <c r="F60" s="9"/>
      <c r="G60" s="6">
        <v>1</v>
      </c>
      <c r="H60" s="11">
        <f t="shared" ref="H60:H71" si="42">E61</f>
        <v>4.52</v>
      </c>
      <c r="I60" s="11">
        <f t="shared" ref="I60:I71" si="43">H60+273.15</f>
        <v>277.67</v>
      </c>
      <c r="J60" s="11">
        <f t="shared" ref="J60:J71" si="44">EXP(($C$18*(I60-$C$16))/($C$19*I60*$C$16))</f>
        <v>0.0311323266050118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0.0429532710169348</v>
      </c>
      <c r="Q60" s="17">
        <f t="shared" ref="Q60:Q71" si="48">P60*$B$62</f>
        <v>0.00429532710169348</v>
      </c>
      <c r="R60" s="11">
        <f t="shared" ref="R60:R71" si="49">L60*$B$62</f>
        <v>0.13797</v>
      </c>
      <c r="S60" s="18">
        <f t="shared" ref="S60:S71" si="50">Q60/R60</f>
        <v>0.0311323266050118</v>
      </c>
      <c r="T60" s="3">
        <v>0.01</v>
      </c>
      <c r="U60" s="19">
        <f t="shared" ref="U60:U71" si="51">S60*T60</f>
        <v>0.000311323266050118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0.0126113232660501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1.47408264835484</v>
      </c>
      <c r="E61" s="13">
        <f t="shared" ref="E61:E72" si="60">D60</f>
        <v>4.52</v>
      </c>
      <c r="F61" s="9" t="s">
        <v>107</v>
      </c>
      <c r="G61" s="6">
        <v>2</v>
      </c>
      <c r="H61" s="11">
        <f t="shared" si="42"/>
        <v>1.47408264835484</v>
      </c>
      <c r="I61" s="11">
        <f t="shared" si="43"/>
        <v>274.624082648355</v>
      </c>
      <c r="J61" s="11">
        <f t="shared" si="44"/>
        <v>0.0211010188557769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2.71644672898306</v>
      </c>
      <c r="P61" s="11">
        <f t="shared" si="47"/>
        <v>0.0573197936489851</v>
      </c>
      <c r="Q61" s="17">
        <f t="shared" si="48"/>
        <v>0.00573197936489851</v>
      </c>
      <c r="R61" s="11">
        <f t="shared" si="49"/>
        <v>0.13797</v>
      </c>
      <c r="S61" s="18">
        <f t="shared" si="50"/>
        <v>0.0415451139008372</v>
      </c>
      <c r="T61" s="3">
        <v>0.01</v>
      </c>
      <c r="U61" s="19">
        <f t="shared" si="51"/>
        <v>0.000415451139008372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0.0127154511390084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4.06330379671429</v>
      </c>
      <c r="E62" s="13">
        <f t="shared" si="60"/>
        <v>1.47408264835484</v>
      </c>
      <c r="F62" s="9" t="s">
        <v>107</v>
      </c>
      <c r="G62" s="6">
        <v>3</v>
      </c>
      <c r="H62" s="11">
        <f t="shared" si="42"/>
        <v>4.06330379671429</v>
      </c>
      <c r="I62" s="11">
        <f t="shared" si="43"/>
        <v>277.213303796714</v>
      </c>
      <c r="J62" s="11">
        <f t="shared" si="44"/>
        <v>0.0293847848057027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4.03882693533408</v>
      </c>
      <c r="P62" s="11">
        <f t="shared" si="47"/>
        <v>0.118680060362268</v>
      </c>
      <c r="Q62" s="17">
        <f t="shared" si="48"/>
        <v>0.0118680060362268</v>
      </c>
      <c r="R62" s="11">
        <f t="shared" si="49"/>
        <v>0.13797</v>
      </c>
      <c r="S62" s="18">
        <f t="shared" si="50"/>
        <v>0.0860187434676144</v>
      </c>
      <c r="T62" s="3">
        <v>0.01</v>
      </c>
      <c r="U62" s="19">
        <f t="shared" si="51"/>
        <v>0.000860187434676144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0.0131601874346761</v>
      </c>
      <c r="AR62" s="27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2">
        <v>11.1267924238387</v>
      </c>
      <c r="E63" s="13">
        <f t="shared" si="60"/>
        <v>4.06330379671429</v>
      </c>
      <c r="F63" s="9" t="s">
        <v>107</v>
      </c>
      <c r="G63" s="6">
        <v>4</v>
      </c>
      <c r="H63" s="11">
        <f t="shared" si="42"/>
        <v>11.1267924238387</v>
      </c>
      <c r="I63" s="11">
        <f t="shared" si="43"/>
        <v>284.276792423839</v>
      </c>
      <c r="J63" s="11">
        <f t="shared" si="44"/>
        <v>0.0703305508188823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5.29984687497181</v>
      </c>
      <c r="P63" s="11">
        <f t="shared" si="47"/>
        <v>0.372741149972499</v>
      </c>
      <c r="Q63" s="17">
        <f t="shared" si="48"/>
        <v>0.0372741149972499</v>
      </c>
      <c r="R63" s="11">
        <f t="shared" si="49"/>
        <v>0.13797</v>
      </c>
      <c r="S63" s="18">
        <f t="shared" si="50"/>
        <v>0.270161013243821</v>
      </c>
      <c r="T63" s="3">
        <v>0.01</v>
      </c>
      <c r="U63" s="19">
        <f t="shared" si="51"/>
        <v>0.00270161013243821</v>
      </c>
      <c r="V63" s="18"/>
      <c r="W63" s="3"/>
      <c r="X63" s="19"/>
      <c r="Y63" s="20">
        <v>0.02</v>
      </c>
      <c r="Z63" s="3">
        <v>0.06</v>
      </c>
      <c r="AA63" s="21">
        <f t="shared" si="52"/>
        <v>0.0012</v>
      </c>
      <c r="AB63" s="3">
        <v>0.01</v>
      </c>
      <c r="AC63" s="3">
        <v>0.63</v>
      </c>
      <c r="AD63" s="21">
        <f t="shared" si="53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0.0150016101324382</v>
      </c>
      <c r="AR63" s="27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2">
        <v>16.8953316683333</v>
      </c>
      <c r="E64" s="13">
        <f t="shared" si="60"/>
        <v>11.1267924238387</v>
      </c>
      <c r="F64" s="9" t="s">
        <v>107</v>
      </c>
      <c r="G64" s="6">
        <v>5</v>
      </c>
      <c r="H64" s="11">
        <f t="shared" si="42"/>
        <v>16.8953316683333</v>
      </c>
      <c r="I64" s="11">
        <f t="shared" si="43"/>
        <v>290.045331668333</v>
      </c>
      <c r="J64" s="11">
        <f t="shared" si="44"/>
        <v>0.138990529361793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4.68075043874935</v>
      </c>
      <c r="O64" s="11">
        <f t="shared" si="61"/>
        <v>1.62605528624997</v>
      </c>
      <c r="P64" s="11">
        <f t="shared" si="47"/>
        <v>0.226006285007424</v>
      </c>
      <c r="Q64" s="17">
        <f t="shared" si="48"/>
        <v>0.0226006285007424</v>
      </c>
      <c r="R64" s="11">
        <f t="shared" si="49"/>
        <v>0.13797</v>
      </c>
      <c r="S64" s="18">
        <f t="shared" si="50"/>
        <v>0.163808280791059</v>
      </c>
      <c r="T64" s="3">
        <v>0.01</v>
      </c>
      <c r="U64" s="19">
        <f t="shared" si="51"/>
        <v>0.00163808280791059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0.0196880828079106</v>
      </c>
      <c r="AR64" s="27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2">
        <v>21.19337077</v>
      </c>
      <c r="E65" s="13">
        <f t="shared" si="60"/>
        <v>16.8953316683333</v>
      </c>
      <c r="F65" s="9" t="s">
        <v>109</v>
      </c>
      <c r="G65" s="6">
        <v>6</v>
      </c>
      <c r="H65" s="11">
        <f t="shared" si="42"/>
        <v>21.19337077</v>
      </c>
      <c r="I65" s="11">
        <f t="shared" si="43"/>
        <v>294.34337077</v>
      </c>
      <c r="J65" s="11">
        <f t="shared" si="44"/>
        <v>0.226920000715199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2.77974900124254</v>
      </c>
      <c r="P65" s="11">
        <f t="shared" si="47"/>
        <v>0.63078064535003</v>
      </c>
      <c r="Q65" s="17">
        <f t="shared" si="48"/>
        <v>0.063078064535003</v>
      </c>
      <c r="R65" s="11">
        <f t="shared" si="49"/>
        <v>0.13797</v>
      </c>
      <c r="S65" s="18">
        <f t="shared" si="50"/>
        <v>0.457186812604211</v>
      </c>
      <c r="T65" s="3">
        <v>0.01</v>
      </c>
      <c r="U65" s="19">
        <f t="shared" si="51"/>
        <v>0.00457186812604211</v>
      </c>
      <c r="V65" s="18"/>
      <c r="W65" s="3"/>
      <c r="X65" s="19"/>
      <c r="Y65" s="20">
        <v>0.05</v>
      </c>
      <c r="Z65" s="3">
        <v>0.06</v>
      </c>
      <c r="AA65" s="21">
        <f t="shared" si="52"/>
        <v>0.003</v>
      </c>
      <c r="AB65" s="3">
        <v>0.02</v>
      </c>
      <c r="AC65" s="3">
        <v>0.63</v>
      </c>
      <c r="AD65" s="21">
        <f t="shared" si="53"/>
        <v>0.0126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0.0277718681260421</v>
      </c>
      <c r="AR65" s="27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2">
        <v>25.4452346833333</v>
      </c>
      <c r="E66" s="13">
        <f t="shared" si="60"/>
        <v>21.19337077</v>
      </c>
      <c r="F66" s="9" t="s">
        <v>107</v>
      </c>
      <c r="G66" s="6">
        <v>7</v>
      </c>
      <c r="H66" s="11">
        <f t="shared" si="42"/>
        <v>25.4452346833333</v>
      </c>
      <c r="I66" s="11">
        <f t="shared" si="43"/>
        <v>298.595234683333</v>
      </c>
      <c r="J66" s="11">
        <f t="shared" si="44"/>
        <v>0.363448552470424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3.52866835589251</v>
      </c>
      <c r="P66" s="11">
        <f t="shared" si="47"/>
        <v>1.28248940609732</v>
      </c>
      <c r="Q66" s="17">
        <f t="shared" si="48"/>
        <v>0.128248940609732</v>
      </c>
      <c r="R66" s="11">
        <f t="shared" si="49"/>
        <v>0.13797</v>
      </c>
      <c r="S66" s="18">
        <f t="shared" si="50"/>
        <v>0.929542223742353</v>
      </c>
      <c r="T66" s="3">
        <v>0.01</v>
      </c>
      <c r="U66" s="19">
        <f t="shared" si="51"/>
        <v>0.00929542223742353</v>
      </c>
      <c r="V66" s="18"/>
      <c r="W66" s="3"/>
      <c r="X66" s="19"/>
      <c r="Y66" s="20">
        <v>0.05</v>
      </c>
      <c r="Z66" s="3">
        <v>0.06</v>
      </c>
      <c r="AA66" s="21">
        <f t="shared" si="52"/>
        <v>0.003</v>
      </c>
      <c r="AB66" s="3">
        <v>0.02</v>
      </c>
      <c r="AC66" s="3">
        <v>0.63</v>
      </c>
      <c r="AD66" s="21">
        <f t="shared" si="53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0.0324954222374235</v>
      </c>
      <c r="AR66" s="27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2">
        <v>28.6031783287097</v>
      </c>
      <c r="E67" s="13">
        <f t="shared" si="60"/>
        <v>25.4452346833333</v>
      </c>
      <c r="F67" s="9" t="s">
        <v>107</v>
      </c>
      <c r="G67" s="6">
        <v>8</v>
      </c>
      <c r="H67" s="11">
        <f t="shared" si="42"/>
        <v>28.6031783287097</v>
      </c>
      <c r="I67" s="11">
        <f t="shared" si="43"/>
        <v>301.75317832871</v>
      </c>
      <c r="J67" s="11">
        <f t="shared" si="44"/>
        <v>0.51126997383668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3.62587894979519</v>
      </c>
      <c r="P67" s="11">
        <f t="shared" si="47"/>
        <v>1.85380303579675</v>
      </c>
      <c r="Q67" s="17">
        <f t="shared" si="48"/>
        <v>0.185380303579675</v>
      </c>
      <c r="R67" s="11">
        <f t="shared" si="49"/>
        <v>0.13797</v>
      </c>
      <c r="S67" s="18">
        <f t="shared" si="50"/>
        <v>1.34362762614826</v>
      </c>
      <c r="T67" s="3">
        <v>0.01</v>
      </c>
      <c r="U67" s="19">
        <f t="shared" si="51"/>
        <v>0.0134362762614826</v>
      </c>
      <c r="V67" s="18"/>
      <c r="W67" s="3"/>
      <c r="X67" s="19"/>
      <c r="Y67" s="20">
        <v>0.05</v>
      </c>
      <c r="Z67" s="3">
        <v>0.06</v>
      </c>
      <c r="AA67" s="21">
        <f t="shared" si="52"/>
        <v>0.003</v>
      </c>
      <c r="AB67" s="3">
        <v>0.02</v>
      </c>
      <c r="AC67" s="3">
        <v>0.63</v>
      </c>
      <c r="AD67" s="21">
        <f t="shared" si="53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0.0366362762614826</v>
      </c>
      <c r="AR67" s="27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2">
        <v>28.7287394154839</v>
      </c>
      <c r="E68" s="13">
        <f t="shared" si="60"/>
        <v>28.6031783287097</v>
      </c>
      <c r="F68" s="9" t="s">
        <v>107</v>
      </c>
      <c r="G68" s="6">
        <v>9</v>
      </c>
      <c r="H68" s="11">
        <f t="shared" si="42"/>
        <v>28.7287394154839</v>
      </c>
      <c r="I68" s="11">
        <f t="shared" si="43"/>
        <v>301.878739415484</v>
      </c>
      <c r="J68" s="11">
        <f t="shared" si="44"/>
        <v>0.518178005837162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3.15177591399843</v>
      </c>
      <c r="P68" s="11">
        <f t="shared" si="47"/>
        <v>1.63318095796131</v>
      </c>
      <c r="Q68" s="17">
        <f t="shared" si="48"/>
        <v>0.163318095796131</v>
      </c>
      <c r="R68" s="11">
        <f t="shared" si="49"/>
        <v>0.13797</v>
      </c>
      <c r="S68" s="18">
        <f t="shared" si="50"/>
        <v>1.18372179311539</v>
      </c>
      <c r="T68" s="3">
        <v>0.01</v>
      </c>
      <c r="U68" s="19">
        <f t="shared" si="51"/>
        <v>0.0118372179311539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0.0298872179311539</v>
      </c>
      <c r="AR68" s="27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2">
        <v>23.7227821103333</v>
      </c>
      <c r="E69" s="13">
        <f t="shared" si="60"/>
        <v>28.7287394154839</v>
      </c>
      <c r="F69" s="9" t="s">
        <v>107</v>
      </c>
      <c r="G69" s="6">
        <v>10</v>
      </c>
      <c r="H69" s="11">
        <f t="shared" si="42"/>
        <v>23.7227821103333</v>
      </c>
      <c r="I69" s="11">
        <f t="shared" si="43"/>
        <v>296.872782110333</v>
      </c>
      <c r="J69" s="11">
        <f t="shared" si="44"/>
        <v>0.300799129356713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2.89829495603712</v>
      </c>
      <c r="P69" s="11">
        <f t="shared" si="47"/>
        <v>0.871804599394921</v>
      </c>
      <c r="Q69" s="17">
        <f t="shared" si="48"/>
        <v>0.0871804599394921</v>
      </c>
      <c r="R69" s="11">
        <f t="shared" si="49"/>
        <v>0.13797</v>
      </c>
      <c r="S69" s="18">
        <f t="shared" si="50"/>
        <v>0.631879828509764</v>
      </c>
      <c r="T69" s="3">
        <v>0.01</v>
      </c>
      <c r="U69" s="19">
        <f t="shared" si="51"/>
        <v>0.00631879828509764</v>
      </c>
      <c r="V69" s="18"/>
      <c r="W69" s="3"/>
      <c r="X69" s="19"/>
      <c r="Y69" s="20">
        <v>0.04</v>
      </c>
      <c r="Z69" s="3">
        <v>0.06</v>
      </c>
      <c r="AA69" s="21">
        <f t="shared" si="52"/>
        <v>0.0024</v>
      </c>
      <c r="AB69" s="3">
        <v>0.015</v>
      </c>
      <c r="AC69" s="3">
        <v>0.63</v>
      </c>
      <c r="AD69" s="21">
        <f t="shared" si="53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0.0243687982850976</v>
      </c>
      <c r="AR69" s="27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2">
        <v>16.7821688374194</v>
      </c>
      <c r="E70" s="13">
        <f t="shared" si="60"/>
        <v>23.7227821103333</v>
      </c>
      <c r="F70" s="9" t="s">
        <v>107</v>
      </c>
      <c r="G70" s="6">
        <v>11</v>
      </c>
      <c r="H70" s="11">
        <f t="shared" si="42"/>
        <v>16.7821688374194</v>
      </c>
      <c r="I70" s="11">
        <f t="shared" si="43"/>
        <v>289.932168837419</v>
      </c>
      <c r="J70" s="11">
        <f t="shared" si="44"/>
        <v>0.137181271754898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1.92516583881009</v>
      </c>
      <c r="O70" s="11">
        <f t="shared" si="61"/>
        <v>1.48102451783211</v>
      </c>
      <c r="P70" s="11">
        <f t="shared" si="47"/>
        <v>0.203168826856394</v>
      </c>
      <c r="Q70" s="17">
        <f t="shared" si="48"/>
        <v>0.0203168826856394</v>
      </c>
      <c r="R70" s="11">
        <f t="shared" si="49"/>
        <v>0.13797</v>
      </c>
      <c r="S70" s="18">
        <f t="shared" si="50"/>
        <v>0.147255799707468</v>
      </c>
      <c r="T70" s="3">
        <v>0.01</v>
      </c>
      <c r="U70" s="19">
        <f t="shared" si="51"/>
        <v>0.00147255799707468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0.0137725579970747</v>
      </c>
      <c r="AR70" s="27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2">
        <v>11.7116022017667</v>
      </c>
      <c r="E71" s="13">
        <f t="shared" si="60"/>
        <v>16.7821688374194</v>
      </c>
      <c r="F71" s="9" t="s">
        <v>109</v>
      </c>
      <c r="G71" s="6">
        <v>12</v>
      </c>
      <c r="H71" s="11">
        <f t="shared" si="42"/>
        <v>11.7116022017667</v>
      </c>
      <c r="I71" s="11">
        <f t="shared" si="43"/>
        <v>284.861602201767</v>
      </c>
      <c r="J71" s="11">
        <f t="shared" si="44"/>
        <v>0.0754539419775128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2.65755569097572</v>
      </c>
      <c r="P71" s="11">
        <f t="shared" si="47"/>
        <v>0.200523052908891</v>
      </c>
      <c r="Q71" s="17">
        <f t="shared" si="48"/>
        <v>0.0200523052908891</v>
      </c>
      <c r="R71" s="11">
        <f t="shared" si="49"/>
        <v>0.13797</v>
      </c>
      <c r="S71" s="18">
        <f t="shared" si="50"/>
        <v>0.145338155330065</v>
      </c>
      <c r="T71" s="3">
        <v>0.01</v>
      </c>
      <c r="U71" s="19">
        <f t="shared" si="51"/>
        <v>0.00145338155330065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0.0137533815533006</v>
      </c>
      <c r="AR71" s="27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4.82282120012903</v>
      </c>
      <c r="E72" s="13">
        <f t="shared" si="60"/>
        <v>11.7116022017667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4.52</v>
      </c>
      <c r="E76" s="9"/>
      <c r="F76" s="9"/>
      <c r="G76" s="6">
        <v>1</v>
      </c>
      <c r="H76" s="11">
        <f t="shared" ref="H76:H87" si="63">E77</f>
        <v>4.52</v>
      </c>
      <c r="I76" s="11">
        <f t="shared" ref="I76:I87" si="64">H76+273.15</f>
        <v>277.67</v>
      </c>
      <c r="J76" s="11">
        <f t="shared" ref="J76:J87" si="65">EXP(($C$18*(I76-$C$16))/($C$19*I76*$C$16))</f>
        <v>0.0311323266050118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0.00243648073912198</v>
      </c>
      <c r="Q76" s="17">
        <f t="shared" ref="Q76:Q87" si="69">P76*$B$78</f>
        <v>0.000316742496085858</v>
      </c>
      <c r="R76" s="11">
        <f t="shared" ref="R76:R87" si="70">L76*$B$78</f>
        <v>0.0101740708333333</v>
      </c>
      <c r="S76" s="18">
        <f t="shared" ref="S76:S87" si="71">Q76/R76</f>
        <v>0.0311323266050119</v>
      </c>
      <c r="T76" s="3">
        <v>0.01</v>
      </c>
      <c r="U76" s="19">
        <f t="shared" ref="U76:U87" si="72">S76*T76</f>
        <v>0.000311323266050119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0.0119113232660501</v>
      </c>
      <c r="AR76" s="27">
        <f t="shared" ref="AR76:AR87" si="77">$B$76/12</f>
        <v>7.82620833333333</v>
      </c>
      <c r="AS76" s="1">
        <f t="shared" ref="AS76:AS87" si="78">$B$78</f>
        <v>0.13</v>
      </c>
      <c r="AT76" s="2">
        <f>$E$8/12</f>
        <v>1.75</v>
      </c>
      <c r="AU76" s="1">
        <f t="shared" ref="AU76:AU87" si="79">AT76*10000*AS76*0.67*AR76*AQ76</f>
        <v>142.091343170773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1.47408264835484</v>
      </c>
      <c r="E77" s="13">
        <f t="shared" ref="E77:E88" si="80">D76</f>
        <v>4.52</v>
      </c>
      <c r="F77" s="9" t="s">
        <v>107</v>
      </c>
      <c r="G77" s="6">
        <v>2</v>
      </c>
      <c r="H77" s="11">
        <f t="shared" si="63"/>
        <v>1.47408264835484</v>
      </c>
      <c r="I77" s="11">
        <f t="shared" si="64"/>
        <v>274.624082648355</v>
      </c>
      <c r="J77" s="11">
        <f t="shared" si="65"/>
        <v>0.0211010188557769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0.154087685927545</v>
      </c>
      <c r="P77" s="11">
        <f t="shared" si="68"/>
        <v>0.00325140716620015</v>
      </c>
      <c r="Q77" s="17">
        <f t="shared" si="69"/>
        <v>0.000422682931606019</v>
      </c>
      <c r="R77" s="11">
        <f t="shared" si="70"/>
        <v>0.0101740708333333</v>
      </c>
      <c r="S77" s="18">
        <f t="shared" si="71"/>
        <v>0.0415451139008374</v>
      </c>
      <c r="T77" s="3">
        <v>0.01</v>
      </c>
      <c r="U77" s="19">
        <f t="shared" si="72"/>
        <v>0.000415451139008374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0.0120154511390084</v>
      </c>
      <c r="AR77" s="27">
        <f t="shared" si="77"/>
        <v>7.82620833333333</v>
      </c>
      <c r="AS77" s="1">
        <f t="shared" si="78"/>
        <v>0.13</v>
      </c>
      <c r="AT77" s="2">
        <f t="shared" ref="AT77:AT87" si="82">$E$8/12</f>
        <v>1.75</v>
      </c>
      <c r="AU77" s="1">
        <f t="shared" si="79"/>
        <v>143.333494777247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4.06330379671429</v>
      </c>
      <c r="E78" s="13">
        <f t="shared" si="80"/>
        <v>1.47408264835484</v>
      </c>
      <c r="F78" s="9" t="s">
        <v>107</v>
      </c>
      <c r="G78" s="6">
        <v>3</v>
      </c>
      <c r="H78" s="11">
        <f t="shared" si="63"/>
        <v>4.06330379671429</v>
      </c>
      <c r="I78" s="11">
        <f t="shared" si="64"/>
        <v>277.213303796714</v>
      </c>
      <c r="J78" s="11">
        <f t="shared" si="65"/>
        <v>0.0293847848057027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0.229098362094678</v>
      </c>
      <c r="P78" s="11">
        <f t="shared" si="68"/>
        <v>0.00673200606949106</v>
      </c>
      <c r="Q78" s="17">
        <f t="shared" si="69"/>
        <v>0.000875160789033837</v>
      </c>
      <c r="R78" s="11">
        <f t="shared" si="70"/>
        <v>0.0101740708333333</v>
      </c>
      <c r="S78" s="18">
        <f t="shared" si="71"/>
        <v>0.0860187434676146</v>
      </c>
      <c r="T78" s="3">
        <v>0.01</v>
      </c>
      <c r="U78" s="19">
        <f t="shared" si="72"/>
        <v>0.000860187434676146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0.0124601874346761</v>
      </c>
      <c r="AR78" s="27">
        <f t="shared" si="77"/>
        <v>7.82620833333333</v>
      </c>
      <c r="AS78" s="1">
        <f t="shared" si="78"/>
        <v>0.13</v>
      </c>
      <c r="AT78" s="2">
        <f t="shared" si="82"/>
        <v>1.75</v>
      </c>
      <c r="AU78" s="1">
        <f t="shared" si="79"/>
        <v>148.638797655588</v>
      </c>
    </row>
    <row r="79" s="1" customFormat="1" spans="1:47">
      <c r="A79" s="6"/>
      <c r="B79" s="6"/>
      <c r="C79" s="9">
        <v>3</v>
      </c>
      <c r="D79" s="12">
        <v>11.1267924238387</v>
      </c>
      <c r="E79" s="13">
        <f t="shared" si="80"/>
        <v>4.06330379671429</v>
      </c>
      <c r="F79" s="9" t="s">
        <v>107</v>
      </c>
      <c r="G79" s="6">
        <v>4</v>
      </c>
      <c r="H79" s="11">
        <f t="shared" si="63"/>
        <v>11.1267924238387</v>
      </c>
      <c r="I79" s="11">
        <f t="shared" si="64"/>
        <v>284.276792423839</v>
      </c>
      <c r="J79" s="11">
        <f t="shared" si="65"/>
        <v>0.0703305508188823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0.30062843935852</v>
      </c>
      <c r="P79" s="11">
        <f t="shared" si="68"/>
        <v>0.0211433637319057</v>
      </c>
      <c r="Q79" s="17">
        <f t="shared" si="69"/>
        <v>0.00274863728514774</v>
      </c>
      <c r="R79" s="11">
        <f t="shared" si="70"/>
        <v>0.0101740708333333</v>
      </c>
      <c r="S79" s="18">
        <f t="shared" si="71"/>
        <v>0.270161013243821</v>
      </c>
      <c r="T79" s="3">
        <v>0.01</v>
      </c>
      <c r="U79" s="19">
        <f t="shared" si="72"/>
        <v>0.00270161013243821</v>
      </c>
      <c r="V79" s="18"/>
      <c r="W79" s="3"/>
      <c r="X79" s="19"/>
      <c r="Y79" s="20">
        <v>0.02</v>
      </c>
      <c r="Z79" s="3">
        <v>0.17</v>
      </c>
      <c r="AA79" s="21">
        <f t="shared" si="73"/>
        <v>0.0034</v>
      </c>
      <c r="AB79" s="3">
        <v>0.01</v>
      </c>
      <c r="AC79" s="3">
        <v>0.03</v>
      </c>
      <c r="AD79" s="21">
        <f t="shared" si="74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5"/>
        <v>0.0079</v>
      </c>
      <c r="AQ79" s="1">
        <f t="shared" si="76"/>
        <v>0.0143016101324382</v>
      </c>
      <c r="AR79" s="27">
        <f t="shared" si="77"/>
        <v>7.82620833333333</v>
      </c>
      <c r="AS79" s="1">
        <f t="shared" si="78"/>
        <v>0.13</v>
      </c>
      <c r="AT79" s="2">
        <f t="shared" si="82"/>
        <v>1.75</v>
      </c>
      <c r="AU79" s="1">
        <f t="shared" si="79"/>
        <v>170.605309572524</v>
      </c>
    </row>
    <row r="80" s="1" customFormat="1" spans="1:47">
      <c r="A80" s="6"/>
      <c r="B80" s="6"/>
      <c r="C80" s="9">
        <v>4</v>
      </c>
      <c r="D80" s="12">
        <v>16.8953316683333</v>
      </c>
      <c r="E80" s="13">
        <f t="shared" si="80"/>
        <v>11.1267924238387</v>
      </c>
      <c r="F80" s="9" t="s">
        <v>107</v>
      </c>
      <c r="G80" s="6">
        <v>5</v>
      </c>
      <c r="H80" s="11">
        <f t="shared" si="63"/>
        <v>16.8953316683333</v>
      </c>
      <c r="I80" s="11">
        <f t="shared" si="64"/>
        <v>290.045331668333</v>
      </c>
      <c r="J80" s="11">
        <f t="shared" si="65"/>
        <v>0.138990529361793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0.265510821845284</v>
      </c>
      <c r="O80" s="11">
        <f t="shared" si="81"/>
        <v>0.092236337114664</v>
      </c>
      <c r="P80" s="11">
        <f t="shared" si="68"/>
        <v>0.0128199773219599</v>
      </c>
      <c r="Q80" s="17">
        <f t="shared" si="69"/>
        <v>0.00166659705185479</v>
      </c>
      <c r="R80" s="11">
        <f t="shared" si="70"/>
        <v>0.0101740708333333</v>
      </c>
      <c r="S80" s="18">
        <f t="shared" si="71"/>
        <v>0.163808280791059</v>
      </c>
      <c r="T80" s="3">
        <v>0.01</v>
      </c>
      <c r="U80" s="19">
        <f t="shared" si="72"/>
        <v>0.00163808280791059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0.0207380828079106</v>
      </c>
      <c r="AR80" s="27">
        <f t="shared" si="77"/>
        <v>7.82620833333333</v>
      </c>
      <c r="AS80" s="1">
        <f t="shared" si="78"/>
        <v>0.13</v>
      </c>
      <c r="AT80" s="2">
        <f t="shared" si="82"/>
        <v>1.75</v>
      </c>
      <c r="AU80" s="1">
        <f t="shared" si="79"/>
        <v>247.386623227789</v>
      </c>
    </row>
    <row r="81" s="1" customFormat="1" spans="1:47">
      <c r="A81" s="6"/>
      <c r="B81" s="6"/>
      <c r="C81" s="9">
        <v>5</v>
      </c>
      <c r="D81" s="12">
        <v>21.19337077</v>
      </c>
      <c r="E81" s="13">
        <f t="shared" si="80"/>
        <v>16.8953316683333</v>
      </c>
      <c r="F81" s="9" t="s">
        <v>109</v>
      </c>
      <c r="G81" s="6">
        <v>6</v>
      </c>
      <c r="H81" s="11">
        <f t="shared" si="63"/>
        <v>21.19337077</v>
      </c>
      <c r="I81" s="11">
        <f t="shared" si="64"/>
        <v>294.34337077</v>
      </c>
      <c r="J81" s="11">
        <f t="shared" si="65"/>
        <v>0.226920000715199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0.157678443126037</v>
      </c>
      <c r="P81" s="11">
        <f t="shared" si="68"/>
        <v>0.0357803924269318</v>
      </c>
      <c r="Q81" s="17">
        <f t="shared" si="69"/>
        <v>0.00465145101550113</v>
      </c>
      <c r="R81" s="11">
        <f t="shared" si="70"/>
        <v>0.0101740708333333</v>
      </c>
      <c r="S81" s="18">
        <f t="shared" si="71"/>
        <v>0.457186812604212</v>
      </c>
      <c r="T81" s="3">
        <v>0.01</v>
      </c>
      <c r="U81" s="19">
        <f t="shared" si="72"/>
        <v>0.00457186812604212</v>
      </c>
      <c r="V81" s="18"/>
      <c r="W81" s="3"/>
      <c r="X81" s="19"/>
      <c r="Y81" s="20">
        <v>0.05</v>
      </c>
      <c r="Z81" s="3">
        <v>0.17</v>
      </c>
      <c r="AA81" s="21">
        <f t="shared" si="73"/>
        <v>0.0085</v>
      </c>
      <c r="AB81" s="3">
        <v>0.02</v>
      </c>
      <c r="AC81" s="3">
        <v>0.03</v>
      </c>
      <c r="AD81" s="21">
        <f t="shared" si="74"/>
        <v>0.0006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0.02</v>
      </c>
      <c r="AO81" s="3">
        <v>0.79</v>
      </c>
      <c r="AP81" s="3">
        <f t="shared" si="75"/>
        <v>0.0158</v>
      </c>
      <c r="AQ81" s="1">
        <f t="shared" si="76"/>
        <v>0.0294718681260421</v>
      </c>
      <c r="AR81" s="27">
        <f t="shared" si="77"/>
        <v>7.82620833333333</v>
      </c>
      <c r="AS81" s="1">
        <f t="shared" si="78"/>
        <v>0.13</v>
      </c>
      <c r="AT81" s="2">
        <f t="shared" si="82"/>
        <v>1.75</v>
      </c>
      <c r="AU81" s="1">
        <f t="shared" si="79"/>
        <v>351.572804653626</v>
      </c>
    </row>
    <row r="82" s="1" customFormat="1" spans="1:47">
      <c r="A82" s="6"/>
      <c r="B82" s="6"/>
      <c r="C82" s="9">
        <v>6</v>
      </c>
      <c r="D82" s="12">
        <v>25.4452346833333</v>
      </c>
      <c r="E82" s="13">
        <f t="shared" si="80"/>
        <v>21.19337077</v>
      </c>
      <c r="F82" s="9" t="s">
        <v>107</v>
      </c>
      <c r="G82" s="6">
        <v>7</v>
      </c>
      <c r="H82" s="11">
        <f t="shared" si="63"/>
        <v>25.4452346833333</v>
      </c>
      <c r="I82" s="11">
        <f t="shared" si="64"/>
        <v>298.595234683333</v>
      </c>
      <c r="J82" s="11">
        <f t="shared" si="65"/>
        <v>0.363448552470424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0.200160134032439</v>
      </c>
      <c r="P82" s="11">
        <f t="shared" si="68"/>
        <v>0.072747910976376</v>
      </c>
      <c r="Q82" s="17">
        <f t="shared" si="69"/>
        <v>0.00945722842692888</v>
      </c>
      <c r="R82" s="11">
        <f t="shared" si="70"/>
        <v>0.0101740708333333</v>
      </c>
      <c r="S82" s="18">
        <f t="shared" si="71"/>
        <v>0.929542223742356</v>
      </c>
      <c r="T82" s="3">
        <v>0.01</v>
      </c>
      <c r="U82" s="19">
        <f t="shared" si="72"/>
        <v>0.00929542223742356</v>
      </c>
      <c r="V82" s="18"/>
      <c r="W82" s="3"/>
      <c r="X82" s="19"/>
      <c r="Y82" s="20">
        <v>0.05</v>
      </c>
      <c r="Z82" s="3">
        <v>0.17</v>
      </c>
      <c r="AA82" s="21">
        <f t="shared" si="73"/>
        <v>0.0085</v>
      </c>
      <c r="AB82" s="3">
        <v>0.02</v>
      </c>
      <c r="AC82" s="3">
        <v>0.03</v>
      </c>
      <c r="AD82" s="21">
        <f t="shared" si="74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5"/>
        <v>0.0158</v>
      </c>
      <c r="AQ82" s="1">
        <f t="shared" si="76"/>
        <v>0.0341954222374236</v>
      </c>
      <c r="AR82" s="27">
        <f t="shared" si="77"/>
        <v>7.82620833333333</v>
      </c>
      <c r="AS82" s="1">
        <f t="shared" si="78"/>
        <v>0.13</v>
      </c>
      <c r="AT82" s="2">
        <f t="shared" si="82"/>
        <v>1.75</v>
      </c>
      <c r="AU82" s="1">
        <f t="shared" si="79"/>
        <v>407.920544802616</v>
      </c>
    </row>
    <row r="83" s="1" customFormat="1" spans="1:47">
      <c r="A83" s="6"/>
      <c r="B83" s="6"/>
      <c r="C83" s="9">
        <v>7</v>
      </c>
      <c r="D83" s="12">
        <v>28.6031783287097</v>
      </c>
      <c r="E83" s="13">
        <f t="shared" si="80"/>
        <v>25.4452346833333</v>
      </c>
      <c r="F83" s="9" t="s">
        <v>107</v>
      </c>
      <c r="G83" s="6">
        <v>8</v>
      </c>
      <c r="H83" s="11">
        <f t="shared" si="63"/>
        <v>28.6031783287097</v>
      </c>
      <c r="I83" s="11">
        <f t="shared" si="64"/>
        <v>301.75317832871</v>
      </c>
      <c r="J83" s="11">
        <f t="shared" si="65"/>
        <v>0.51126997383668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0.205674306389396</v>
      </c>
      <c r="P83" s="11">
        <f t="shared" si="68"/>
        <v>0.105155097246584</v>
      </c>
      <c r="Q83" s="17">
        <f t="shared" si="69"/>
        <v>0.0136701626420559</v>
      </c>
      <c r="R83" s="11">
        <f t="shared" si="70"/>
        <v>0.0101740708333333</v>
      </c>
      <c r="S83" s="18">
        <f t="shared" si="71"/>
        <v>1.34362762614826</v>
      </c>
      <c r="T83" s="3">
        <v>0.01</v>
      </c>
      <c r="U83" s="19">
        <f t="shared" si="72"/>
        <v>0.0134362762614826</v>
      </c>
      <c r="V83" s="18"/>
      <c r="W83" s="3"/>
      <c r="X83" s="19"/>
      <c r="Y83" s="20">
        <v>0.05</v>
      </c>
      <c r="Z83" s="3">
        <v>0.17</v>
      </c>
      <c r="AA83" s="21">
        <f t="shared" si="73"/>
        <v>0.0085</v>
      </c>
      <c r="AB83" s="3">
        <v>0.02</v>
      </c>
      <c r="AC83" s="3">
        <v>0.03</v>
      </c>
      <c r="AD83" s="21">
        <f t="shared" si="74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5"/>
        <v>0.0158</v>
      </c>
      <c r="AQ83" s="1">
        <f t="shared" si="76"/>
        <v>0.0383362762614826</v>
      </c>
      <c r="AR83" s="27">
        <f t="shared" si="77"/>
        <v>7.82620833333333</v>
      </c>
      <c r="AS83" s="1">
        <f t="shared" si="78"/>
        <v>0.13</v>
      </c>
      <c r="AT83" s="2">
        <f t="shared" si="82"/>
        <v>1.75</v>
      </c>
      <c r="AU83" s="1">
        <f t="shared" si="79"/>
        <v>457.317198474981</v>
      </c>
    </row>
    <row r="84" s="1" customFormat="1" spans="1:47">
      <c r="A84" s="6"/>
      <c r="B84" s="6"/>
      <c r="C84" s="9">
        <v>8</v>
      </c>
      <c r="D84" s="12">
        <v>28.7287394154839</v>
      </c>
      <c r="E84" s="13">
        <f t="shared" si="80"/>
        <v>28.6031783287097</v>
      </c>
      <c r="F84" s="9" t="s">
        <v>107</v>
      </c>
      <c r="G84" s="6">
        <v>9</v>
      </c>
      <c r="H84" s="11">
        <f t="shared" si="63"/>
        <v>28.7287394154839</v>
      </c>
      <c r="I84" s="11">
        <f t="shared" si="64"/>
        <v>301.878739415484</v>
      </c>
      <c r="J84" s="11">
        <f t="shared" si="65"/>
        <v>0.518178005837162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0.178781292476146</v>
      </c>
      <c r="P84" s="11">
        <f t="shared" si="68"/>
        <v>0.0926405336162796</v>
      </c>
      <c r="Q84" s="17">
        <f t="shared" si="69"/>
        <v>0.0120432693701164</v>
      </c>
      <c r="R84" s="11">
        <f t="shared" si="70"/>
        <v>0.0101740708333333</v>
      </c>
      <c r="S84" s="18">
        <f t="shared" si="71"/>
        <v>1.1837217931154</v>
      </c>
      <c r="T84" s="3">
        <v>0.01</v>
      </c>
      <c r="U84" s="19">
        <f t="shared" si="72"/>
        <v>0.011837217931154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0.030937217931154</v>
      </c>
      <c r="AR84" s="27">
        <f t="shared" si="77"/>
        <v>7.82620833333333</v>
      </c>
      <c r="AS84" s="1">
        <f t="shared" si="78"/>
        <v>0.13</v>
      </c>
      <c r="AT84" s="2">
        <f t="shared" si="82"/>
        <v>1.75</v>
      </c>
      <c r="AU84" s="1">
        <f t="shared" si="79"/>
        <v>369.053106159406</v>
      </c>
    </row>
    <row r="85" s="1" customFormat="1" spans="1:47">
      <c r="A85" s="6"/>
      <c r="B85" s="6"/>
      <c r="C85" s="9">
        <v>9</v>
      </c>
      <c r="D85" s="12">
        <v>23.7227821103333</v>
      </c>
      <c r="E85" s="13">
        <f t="shared" si="80"/>
        <v>28.7287394154839</v>
      </c>
      <c r="F85" s="9" t="s">
        <v>107</v>
      </c>
      <c r="G85" s="6">
        <v>10</v>
      </c>
      <c r="H85" s="11">
        <f t="shared" si="63"/>
        <v>23.7227821103333</v>
      </c>
      <c r="I85" s="11">
        <f t="shared" si="64"/>
        <v>296.872782110333</v>
      </c>
      <c r="J85" s="11">
        <f t="shared" si="65"/>
        <v>0.300799129356713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0.164402842193199</v>
      </c>
      <c r="P85" s="11">
        <f t="shared" si="68"/>
        <v>0.0494522317954835</v>
      </c>
      <c r="Q85" s="17">
        <f t="shared" si="69"/>
        <v>0.00642879013341286</v>
      </c>
      <c r="R85" s="11">
        <f t="shared" si="70"/>
        <v>0.0101740708333333</v>
      </c>
      <c r="S85" s="18">
        <f t="shared" si="71"/>
        <v>0.631879828509766</v>
      </c>
      <c r="T85" s="3">
        <v>0.01</v>
      </c>
      <c r="U85" s="19">
        <f t="shared" si="72"/>
        <v>0.00631879828509766</v>
      </c>
      <c r="V85" s="18"/>
      <c r="W85" s="3"/>
      <c r="X85" s="19"/>
      <c r="Y85" s="20">
        <v>0.04</v>
      </c>
      <c r="Z85" s="3">
        <v>0.17</v>
      </c>
      <c r="AA85" s="21">
        <f t="shared" si="73"/>
        <v>0.0068</v>
      </c>
      <c r="AB85" s="3">
        <v>0.015</v>
      </c>
      <c r="AC85" s="3">
        <v>0.03</v>
      </c>
      <c r="AD85" s="21">
        <f t="shared" si="74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0.0254187982850977</v>
      </c>
      <c r="AR85" s="27">
        <f t="shared" si="77"/>
        <v>7.82620833333333</v>
      </c>
      <c r="AS85" s="1">
        <f t="shared" si="78"/>
        <v>0.13</v>
      </c>
      <c r="AT85" s="2">
        <f t="shared" si="82"/>
        <v>1.75</v>
      </c>
      <c r="AU85" s="1">
        <f t="shared" si="79"/>
        <v>303.223337109058</v>
      </c>
    </row>
    <row r="86" s="1" customFormat="1" spans="1:47">
      <c r="A86" s="6"/>
      <c r="B86" s="6"/>
      <c r="C86" s="9">
        <v>10</v>
      </c>
      <c r="D86" s="12">
        <v>16.7821688374194</v>
      </c>
      <c r="E86" s="13">
        <f t="shared" si="80"/>
        <v>23.7227821103333</v>
      </c>
      <c r="F86" s="9" t="s">
        <v>107</v>
      </c>
      <c r="G86" s="6">
        <v>11</v>
      </c>
      <c r="H86" s="11">
        <f t="shared" si="63"/>
        <v>16.7821688374194</v>
      </c>
      <c r="I86" s="11">
        <f t="shared" si="64"/>
        <v>289.932168837419</v>
      </c>
      <c r="J86" s="11">
        <f t="shared" si="65"/>
        <v>0.137181271754898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0.10920307987783</v>
      </c>
      <c r="O86" s="11">
        <f t="shared" si="81"/>
        <v>0.0840096138532191</v>
      </c>
      <c r="P86" s="11">
        <f t="shared" si="68"/>
        <v>0.0115245456680225</v>
      </c>
      <c r="Q86" s="17">
        <f t="shared" si="69"/>
        <v>0.00149819093684293</v>
      </c>
      <c r="R86" s="11">
        <f t="shared" si="70"/>
        <v>0.0101740708333333</v>
      </c>
      <c r="S86" s="18">
        <f t="shared" si="71"/>
        <v>0.147255799707468</v>
      </c>
      <c r="T86" s="3">
        <v>0.01</v>
      </c>
      <c r="U86" s="19">
        <f t="shared" si="72"/>
        <v>0.00147255799707468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0.0130725579970747</v>
      </c>
      <c r="AR86" s="27">
        <f t="shared" si="77"/>
        <v>7.82620833333333</v>
      </c>
      <c r="AS86" s="1">
        <f t="shared" si="78"/>
        <v>0.13</v>
      </c>
      <c r="AT86" s="2">
        <f t="shared" si="82"/>
        <v>1.75</v>
      </c>
      <c r="AU86" s="1">
        <f t="shared" si="79"/>
        <v>155.94382613865</v>
      </c>
    </row>
    <row r="87" s="1" customFormat="1" spans="1:48">
      <c r="A87" s="6"/>
      <c r="B87" s="6"/>
      <c r="C87" s="9">
        <v>11</v>
      </c>
      <c r="D87" s="12">
        <v>11.7116022017667</v>
      </c>
      <c r="E87" s="13">
        <f t="shared" si="80"/>
        <v>16.7821688374194</v>
      </c>
      <c r="F87" s="9" t="s">
        <v>109</v>
      </c>
      <c r="G87" s="6">
        <v>12</v>
      </c>
      <c r="H87" s="11">
        <f t="shared" si="63"/>
        <v>11.7116022017667</v>
      </c>
      <c r="I87" s="11">
        <f t="shared" si="64"/>
        <v>284.861602201767</v>
      </c>
      <c r="J87" s="11">
        <f t="shared" si="65"/>
        <v>0.0754539419775128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0.15074715151853</v>
      </c>
      <c r="P87" s="11">
        <f t="shared" si="68"/>
        <v>0.0113744668239545</v>
      </c>
      <c r="Q87" s="17">
        <f t="shared" si="69"/>
        <v>0.00147868068711408</v>
      </c>
      <c r="R87" s="11">
        <f t="shared" si="70"/>
        <v>0.0101740708333333</v>
      </c>
      <c r="S87" s="18">
        <f t="shared" si="71"/>
        <v>0.145338155330065</v>
      </c>
      <c r="T87" s="3">
        <v>0.01</v>
      </c>
      <c r="U87" s="19">
        <f t="shared" si="72"/>
        <v>0.00145338155330065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0.0130533815533007</v>
      </c>
      <c r="AR87" s="27">
        <f t="shared" si="77"/>
        <v>7.82620833333333</v>
      </c>
      <c r="AS87" s="1">
        <f t="shared" si="78"/>
        <v>0.13</v>
      </c>
      <c r="AT87" s="2">
        <f t="shared" si="82"/>
        <v>1.75</v>
      </c>
      <c r="AU87" s="1">
        <f t="shared" si="79"/>
        <v>155.715068460579</v>
      </c>
      <c r="AV87" s="1">
        <f>SUM(AU76:AU87)</f>
        <v>3052.80145420284</v>
      </c>
    </row>
    <row r="88" s="1" customFormat="1" spans="1:46">
      <c r="A88" s="6"/>
      <c r="B88" s="6"/>
      <c r="C88" s="9">
        <v>12</v>
      </c>
      <c r="D88" s="12">
        <v>4.82282120012903</v>
      </c>
      <c r="E88" s="13">
        <f t="shared" si="80"/>
        <v>11.7116022017667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4.52</v>
      </c>
      <c r="E91" s="9"/>
      <c r="F91" s="9"/>
      <c r="G91" s="6">
        <v>1</v>
      </c>
      <c r="H91" s="11">
        <f t="shared" ref="H91:H102" si="83">E92</f>
        <v>4.52</v>
      </c>
      <c r="I91" s="11">
        <f t="shared" ref="I91:I102" si="84">H91+273.15</f>
        <v>277.67</v>
      </c>
      <c r="J91" s="11">
        <f t="shared" ref="J91:J102" si="85">EXP(($C$18*(I91-$C$16))/($C$19*I91*$C$16))</f>
        <v>0.0311323266050118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0.0023635662358525</v>
      </c>
      <c r="Q91" s="17">
        <f t="shared" ref="Q91:Q102" si="89">P91*$B$93</f>
        <v>0.00042544192245345</v>
      </c>
      <c r="R91" s="11">
        <f t="shared" ref="R91:R102" si="90">L91*$B$93</f>
        <v>0.0136656</v>
      </c>
      <c r="S91" s="18">
        <f t="shared" ref="S91:S102" si="91">Q91/R91</f>
        <v>0.0311323266050118</v>
      </c>
      <c r="T91" s="3">
        <v>0.01</v>
      </c>
      <c r="U91" s="19">
        <f t="shared" ref="U91:U102" si="92">S91*T91</f>
        <v>0.000311323266050118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0.0151113232660501</v>
      </c>
      <c r="AR91" s="27">
        <f t="shared" ref="AR91:AR102" si="96">$B$91/12</f>
        <v>7.592</v>
      </c>
      <c r="AS91" s="1">
        <f t="shared" ref="AS91:AS102" si="97">$B$93</f>
        <v>0.18</v>
      </c>
      <c r="AT91" s="2">
        <f>$E$7/12</f>
        <v>74.0166666666667</v>
      </c>
      <c r="AU91" s="1">
        <f t="shared" ref="AU91:AU102" si="98">AT91*10000*AS91*0.67*AR91*AQ91</f>
        <v>10240.8387113938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1.47408264835484</v>
      </c>
      <c r="E92" s="13">
        <f t="shared" ref="E92:E103" si="99">D91</f>
        <v>4.52</v>
      </c>
      <c r="F92" s="9" t="s">
        <v>107</v>
      </c>
      <c r="G92" s="6">
        <v>2</v>
      </c>
      <c r="H92" s="11">
        <f t="shared" si="83"/>
        <v>1.47408264835484</v>
      </c>
      <c r="I92" s="11">
        <f t="shared" si="84"/>
        <v>274.624082648355</v>
      </c>
      <c r="J92" s="11">
        <f t="shared" si="85"/>
        <v>0.0211010188557769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0.149476433764148</v>
      </c>
      <c r="P92" s="11">
        <f t="shared" si="88"/>
        <v>0.00315410504735156</v>
      </c>
      <c r="Q92" s="17">
        <f t="shared" si="89"/>
        <v>0.000567738908523281</v>
      </c>
      <c r="R92" s="11">
        <f t="shared" si="90"/>
        <v>0.0136656</v>
      </c>
      <c r="S92" s="18">
        <f t="shared" si="91"/>
        <v>0.0415451139008372</v>
      </c>
      <c r="T92" s="3">
        <v>0.01</v>
      </c>
      <c r="U92" s="19">
        <f t="shared" si="92"/>
        <v>0.000415451139008372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0.0152154511390084</v>
      </c>
      <c r="AR92" s="27">
        <f t="shared" si="96"/>
        <v>7.592</v>
      </c>
      <c r="AS92" s="1">
        <f t="shared" si="97"/>
        <v>0.18</v>
      </c>
      <c r="AT92" s="2">
        <f t="shared" ref="AT92:AT102" si="101">$E$7/12</f>
        <v>74.0166666666667</v>
      </c>
      <c r="AU92" s="1">
        <f t="shared" si="98"/>
        <v>10311.4054469173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4.06330379671429</v>
      </c>
      <c r="E93" s="13">
        <f t="shared" si="99"/>
        <v>1.47408264835484</v>
      </c>
      <c r="F93" s="9" t="s">
        <v>107</v>
      </c>
      <c r="G93" s="6">
        <v>3</v>
      </c>
      <c r="H93" s="11">
        <f t="shared" si="83"/>
        <v>4.06330379671429</v>
      </c>
      <c r="I93" s="11">
        <f t="shared" si="84"/>
        <v>277.213303796714</v>
      </c>
      <c r="J93" s="11">
        <f t="shared" si="85"/>
        <v>0.0293847848057027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0.222242328716796</v>
      </c>
      <c r="P93" s="11">
        <f t="shared" si="88"/>
        <v>0.00653054300406128</v>
      </c>
      <c r="Q93" s="17">
        <f t="shared" si="89"/>
        <v>0.00117549774073103</v>
      </c>
      <c r="R93" s="11">
        <f t="shared" si="90"/>
        <v>0.0136656</v>
      </c>
      <c r="S93" s="18">
        <f t="shared" si="91"/>
        <v>0.0860187434676144</v>
      </c>
      <c r="T93" s="3">
        <v>0.01</v>
      </c>
      <c r="U93" s="19">
        <f t="shared" si="92"/>
        <v>0.000860187434676144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0.0156601874346761</v>
      </c>
      <c r="AR93" s="27">
        <f t="shared" si="96"/>
        <v>7.592</v>
      </c>
      <c r="AS93" s="1">
        <f t="shared" si="97"/>
        <v>0.18</v>
      </c>
      <c r="AT93" s="2">
        <f t="shared" si="101"/>
        <v>74.0166666666667</v>
      </c>
      <c r="AU93" s="1">
        <f t="shared" si="98"/>
        <v>10612.8001423288</v>
      </c>
    </row>
    <row r="94" s="1" customFormat="1" spans="1:47">
      <c r="A94" s="6"/>
      <c r="B94" s="6"/>
      <c r="C94" s="9">
        <v>3</v>
      </c>
      <c r="D94" s="12">
        <v>11.1267924238387</v>
      </c>
      <c r="E94" s="13">
        <f t="shared" si="99"/>
        <v>4.06330379671429</v>
      </c>
      <c r="F94" s="9" t="s">
        <v>107</v>
      </c>
      <c r="G94" s="6">
        <v>4</v>
      </c>
      <c r="H94" s="11">
        <f t="shared" si="83"/>
        <v>11.1267924238387</v>
      </c>
      <c r="I94" s="11">
        <f t="shared" si="84"/>
        <v>284.276792423839</v>
      </c>
      <c r="J94" s="11">
        <f t="shared" si="85"/>
        <v>0.0703305508188823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0.291631785712735</v>
      </c>
      <c r="P94" s="11">
        <f t="shared" si="88"/>
        <v>0.0205106241254709</v>
      </c>
      <c r="Q94" s="17">
        <f t="shared" si="89"/>
        <v>0.00369191234258476</v>
      </c>
      <c r="R94" s="11">
        <f t="shared" si="90"/>
        <v>0.0136656</v>
      </c>
      <c r="S94" s="18">
        <f t="shared" si="91"/>
        <v>0.270161013243821</v>
      </c>
      <c r="T94" s="3">
        <v>0.01</v>
      </c>
      <c r="U94" s="19">
        <f t="shared" si="92"/>
        <v>0.00270161013243821</v>
      </c>
      <c r="V94" s="18"/>
      <c r="W94" s="3"/>
      <c r="X94" s="19"/>
      <c r="Y94" s="20">
        <v>0.02</v>
      </c>
      <c r="Z94" s="3">
        <v>0.49</v>
      </c>
      <c r="AA94" s="21">
        <f t="shared" si="93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4"/>
        <v>0.005</v>
      </c>
      <c r="AQ94" s="1">
        <f t="shared" si="95"/>
        <v>0.0175016101324382</v>
      </c>
      <c r="AR94" s="27">
        <f t="shared" si="96"/>
        <v>7.592</v>
      </c>
      <c r="AS94" s="1">
        <f t="shared" si="97"/>
        <v>0.18</v>
      </c>
      <c r="AT94" s="2">
        <f t="shared" si="101"/>
        <v>74.0166666666667</v>
      </c>
      <c r="AU94" s="1">
        <f t="shared" si="98"/>
        <v>11860.7195015584</v>
      </c>
    </row>
    <row r="95" s="1" customFormat="1" spans="1:47">
      <c r="A95" s="6"/>
      <c r="B95" s="6"/>
      <c r="C95" s="9">
        <v>4</v>
      </c>
      <c r="D95" s="12">
        <v>16.8953316683333</v>
      </c>
      <c r="E95" s="13">
        <f t="shared" si="99"/>
        <v>11.1267924238387</v>
      </c>
      <c r="F95" s="9" t="s">
        <v>107</v>
      </c>
      <c r="G95" s="6">
        <v>5</v>
      </c>
      <c r="H95" s="11">
        <f t="shared" si="83"/>
        <v>16.8953316683333</v>
      </c>
      <c r="I95" s="11">
        <f t="shared" si="84"/>
        <v>290.045331668333</v>
      </c>
      <c r="J95" s="11">
        <f t="shared" si="85"/>
        <v>0.138990529361793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0.257565103507901</v>
      </c>
      <c r="O95" s="11">
        <f t="shared" si="100"/>
        <v>0.0894760580793632</v>
      </c>
      <c r="P95" s="11">
        <f t="shared" si="88"/>
        <v>0.0124363246776572</v>
      </c>
      <c r="Q95" s="17">
        <f t="shared" si="89"/>
        <v>0.0022385384419783</v>
      </c>
      <c r="R95" s="11">
        <f t="shared" si="90"/>
        <v>0.0136656</v>
      </c>
      <c r="S95" s="18">
        <f t="shared" si="91"/>
        <v>0.163808280791059</v>
      </c>
      <c r="T95" s="3">
        <v>0.01</v>
      </c>
      <c r="U95" s="19">
        <f t="shared" si="92"/>
        <v>0.00163808280791059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0.0287380828079106</v>
      </c>
      <c r="AR95" s="27">
        <f t="shared" si="96"/>
        <v>7.592</v>
      </c>
      <c r="AS95" s="1">
        <f t="shared" si="97"/>
        <v>0.18</v>
      </c>
      <c r="AT95" s="2">
        <f t="shared" si="101"/>
        <v>74.0166666666667</v>
      </c>
      <c r="AU95" s="1">
        <f t="shared" si="98"/>
        <v>19475.5989087789</v>
      </c>
    </row>
    <row r="96" s="1" customFormat="1" spans="1:47">
      <c r="A96" s="6"/>
      <c r="B96" s="6"/>
      <c r="C96" s="9">
        <v>5</v>
      </c>
      <c r="D96" s="12">
        <v>21.19337077</v>
      </c>
      <c r="E96" s="13">
        <f t="shared" si="99"/>
        <v>16.8953316683333</v>
      </c>
      <c r="F96" s="9" t="s">
        <v>109</v>
      </c>
      <c r="G96" s="6">
        <v>6</v>
      </c>
      <c r="H96" s="11">
        <f t="shared" si="83"/>
        <v>21.19337077</v>
      </c>
      <c r="I96" s="11">
        <f t="shared" si="84"/>
        <v>294.34337077</v>
      </c>
      <c r="J96" s="11">
        <f t="shared" si="85"/>
        <v>0.226920000715199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0.152959733401706</v>
      </c>
      <c r="P96" s="11">
        <f t="shared" si="88"/>
        <v>0.0347096228129117</v>
      </c>
      <c r="Q96" s="17">
        <f t="shared" si="89"/>
        <v>0.00624773210632411</v>
      </c>
      <c r="R96" s="11">
        <f t="shared" si="90"/>
        <v>0.0136656</v>
      </c>
      <c r="S96" s="18">
        <f t="shared" si="91"/>
        <v>0.457186812604211</v>
      </c>
      <c r="T96" s="3">
        <v>0.01</v>
      </c>
      <c r="U96" s="19">
        <f t="shared" si="92"/>
        <v>0.00457186812604211</v>
      </c>
      <c r="V96" s="18"/>
      <c r="W96" s="3"/>
      <c r="X96" s="19"/>
      <c r="Y96" s="20">
        <v>0.05</v>
      </c>
      <c r="Z96" s="3">
        <v>0.49</v>
      </c>
      <c r="AA96" s="21">
        <f t="shared" si="93"/>
        <v>0.0245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0.02</v>
      </c>
      <c r="AO96" s="3">
        <v>0.5</v>
      </c>
      <c r="AP96" s="3">
        <f t="shared" si="94"/>
        <v>0.01</v>
      </c>
      <c r="AQ96" s="1">
        <f t="shared" si="95"/>
        <v>0.0390718681260421</v>
      </c>
      <c r="AR96" s="27">
        <f t="shared" si="96"/>
        <v>7.592</v>
      </c>
      <c r="AS96" s="1">
        <f t="shared" si="97"/>
        <v>0.18</v>
      </c>
      <c r="AT96" s="2">
        <f t="shared" si="101"/>
        <v>74.0166666666667</v>
      </c>
      <c r="AU96" s="1">
        <f t="shared" si="98"/>
        <v>26478.733370134</v>
      </c>
    </row>
    <row r="97" s="1" customFormat="1" spans="1:47">
      <c r="A97" s="6"/>
      <c r="B97" s="6"/>
      <c r="C97" s="9">
        <v>6</v>
      </c>
      <c r="D97" s="12">
        <v>25.4452346833333</v>
      </c>
      <c r="E97" s="13">
        <f t="shared" si="99"/>
        <v>21.19337077</v>
      </c>
      <c r="F97" s="9" t="s">
        <v>107</v>
      </c>
      <c r="G97" s="6">
        <v>7</v>
      </c>
      <c r="H97" s="11">
        <f t="shared" si="83"/>
        <v>25.4452346833333</v>
      </c>
      <c r="I97" s="11">
        <f t="shared" si="84"/>
        <v>298.595234683333</v>
      </c>
      <c r="J97" s="11">
        <f t="shared" si="85"/>
        <v>0.363448552470424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0.194170110588794</v>
      </c>
      <c r="P97" s="11">
        <f t="shared" si="88"/>
        <v>0.0705708456265194</v>
      </c>
      <c r="Q97" s="17">
        <f t="shared" si="89"/>
        <v>0.0127027522127735</v>
      </c>
      <c r="R97" s="11">
        <f t="shared" si="90"/>
        <v>0.0136656</v>
      </c>
      <c r="S97" s="18">
        <f t="shared" si="91"/>
        <v>0.929542223742353</v>
      </c>
      <c r="T97" s="3">
        <v>0.01</v>
      </c>
      <c r="U97" s="19">
        <f t="shared" si="92"/>
        <v>0.00929542223742353</v>
      </c>
      <c r="V97" s="18"/>
      <c r="W97" s="3"/>
      <c r="X97" s="19"/>
      <c r="Y97" s="20">
        <v>0.05</v>
      </c>
      <c r="Z97" s="3">
        <v>0.49</v>
      </c>
      <c r="AA97" s="21">
        <f t="shared" si="93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4"/>
        <v>0.01</v>
      </c>
      <c r="AQ97" s="1">
        <f t="shared" si="95"/>
        <v>0.0437954222374235</v>
      </c>
      <c r="AR97" s="27">
        <f t="shared" si="96"/>
        <v>7.592</v>
      </c>
      <c r="AS97" s="1">
        <f t="shared" si="97"/>
        <v>0.18</v>
      </c>
      <c r="AT97" s="2">
        <f t="shared" si="101"/>
        <v>74.0166666666667</v>
      </c>
      <c r="AU97" s="1">
        <f t="shared" si="98"/>
        <v>29679.8531494902</v>
      </c>
    </row>
    <row r="98" s="1" customFormat="1" spans="1:47">
      <c r="A98" s="6"/>
      <c r="B98" s="6"/>
      <c r="C98" s="9">
        <v>7</v>
      </c>
      <c r="D98" s="12">
        <v>28.6031783287097</v>
      </c>
      <c r="E98" s="13">
        <f t="shared" si="99"/>
        <v>25.4452346833333</v>
      </c>
      <c r="F98" s="9" t="s">
        <v>107</v>
      </c>
      <c r="G98" s="6">
        <v>8</v>
      </c>
      <c r="H98" s="11">
        <f t="shared" si="83"/>
        <v>28.6031783287097</v>
      </c>
      <c r="I98" s="11">
        <f t="shared" si="84"/>
        <v>301.75317832871</v>
      </c>
      <c r="J98" s="11">
        <f t="shared" si="85"/>
        <v>0.51126997383668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0.199519264962275</v>
      </c>
      <c r="P98" s="11">
        <f t="shared" si="88"/>
        <v>0.102008209377176</v>
      </c>
      <c r="Q98" s="17">
        <f t="shared" si="89"/>
        <v>0.0183614776878917</v>
      </c>
      <c r="R98" s="11">
        <f t="shared" si="90"/>
        <v>0.0136656</v>
      </c>
      <c r="S98" s="18">
        <f t="shared" si="91"/>
        <v>1.34362762614826</v>
      </c>
      <c r="T98" s="3">
        <v>0.01</v>
      </c>
      <c r="U98" s="19">
        <f t="shared" si="92"/>
        <v>0.0134362762614826</v>
      </c>
      <c r="V98" s="18"/>
      <c r="W98" s="3"/>
      <c r="X98" s="19"/>
      <c r="Y98" s="20">
        <v>0.05</v>
      </c>
      <c r="Z98" s="3">
        <v>0.49</v>
      </c>
      <c r="AA98" s="21">
        <f t="shared" si="93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4"/>
        <v>0.01</v>
      </c>
      <c r="AQ98" s="1">
        <f t="shared" si="95"/>
        <v>0.0479362762614826</v>
      </c>
      <c r="AR98" s="27">
        <f t="shared" si="96"/>
        <v>7.592</v>
      </c>
      <c r="AS98" s="1">
        <f t="shared" si="97"/>
        <v>0.18</v>
      </c>
      <c r="AT98" s="2">
        <f t="shared" si="101"/>
        <v>74.0166666666667</v>
      </c>
      <c r="AU98" s="1">
        <f t="shared" si="98"/>
        <v>32486.0811310652</v>
      </c>
    </row>
    <row r="99" s="1" customFormat="1" spans="1:47">
      <c r="A99" s="6"/>
      <c r="B99" s="6"/>
      <c r="C99" s="9">
        <v>8</v>
      </c>
      <c r="D99" s="12">
        <v>28.7287394154839</v>
      </c>
      <c r="E99" s="13">
        <f t="shared" si="99"/>
        <v>28.6031783287097</v>
      </c>
      <c r="F99" s="9" t="s">
        <v>107</v>
      </c>
      <c r="G99" s="6">
        <v>9</v>
      </c>
      <c r="H99" s="11">
        <f t="shared" si="83"/>
        <v>28.7287394154839</v>
      </c>
      <c r="I99" s="11">
        <f t="shared" si="84"/>
        <v>301.878739415484</v>
      </c>
      <c r="J99" s="11">
        <f t="shared" si="85"/>
        <v>0.518178005837162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0.173431055585099</v>
      </c>
      <c r="P99" s="11">
        <f t="shared" si="88"/>
        <v>0.0898681585333207</v>
      </c>
      <c r="Q99" s="17">
        <f t="shared" si="89"/>
        <v>0.0161762685359977</v>
      </c>
      <c r="R99" s="11">
        <f t="shared" si="90"/>
        <v>0.0136656</v>
      </c>
      <c r="S99" s="18">
        <f t="shared" si="91"/>
        <v>1.18372179311539</v>
      </c>
      <c r="T99" s="3">
        <v>0.01</v>
      </c>
      <c r="U99" s="19">
        <f t="shared" si="92"/>
        <v>0.0118372179311539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0.0389372179311539</v>
      </c>
      <c r="AR99" s="27">
        <f t="shared" si="96"/>
        <v>7.592</v>
      </c>
      <c r="AS99" s="1">
        <f t="shared" si="97"/>
        <v>0.18</v>
      </c>
      <c r="AT99" s="2">
        <f t="shared" si="101"/>
        <v>74.0166666666667</v>
      </c>
      <c r="AU99" s="1">
        <f t="shared" si="98"/>
        <v>26387.4818692542</v>
      </c>
    </row>
    <row r="100" s="1" customFormat="1" spans="1:47">
      <c r="A100" s="6"/>
      <c r="B100" s="6"/>
      <c r="C100" s="9">
        <v>9</v>
      </c>
      <c r="D100" s="12">
        <v>23.7227821103333</v>
      </c>
      <c r="E100" s="13">
        <f t="shared" si="99"/>
        <v>28.7287394154839</v>
      </c>
      <c r="F100" s="9" t="s">
        <v>107</v>
      </c>
      <c r="G100" s="6">
        <v>10</v>
      </c>
      <c r="H100" s="11">
        <f t="shared" si="83"/>
        <v>23.7227821103333</v>
      </c>
      <c r="I100" s="11">
        <f t="shared" si="84"/>
        <v>296.872782110333</v>
      </c>
      <c r="J100" s="11">
        <f t="shared" si="85"/>
        <v>0.300799129356713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0.159482897051778</v>
      </c>
      <c r="P100" s="11">
        <f t="shared" si="88"/>
        <v>0.0479723165804613</v>
      </c>
      <c r="Q100" s="17">
        <f t="shared" si="89"/>
        <v>0.00863501698448303</v>
      </c>
      <c r="R100" s="11">
        <f t="shared" si="90"/>
        <v>0.0136656</v>
      </c>
      <c r="S100" s="18">
        <f t="shared" si="91"/>
        <v>0.631879828509764</v>
      </c>
      <c r="T100" s="3">
        <v>0.01</v>
      </c>
      <c r="U100" s="19">
        <f t="shared" si="92"/>
        <v>0.00631879828509764</v>
      </c>
      <c r="V100" s="18"/>
      <c r="W100" s="3"/>
      <c r="X100" s="19"/>
      <c r="Y100" s="20">
        <v>0.04</v>
      </c>
      <c r="Z100" s="3">
        <v>0.49</v>
      </c>
      <c r="AA100" s="21">
        <f t="shared" si="93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0.0334187982850976</v>
      </c>
      <c r="AR100" s="27">
        <f t="shared" si="96"/>
        <v>7.592</v>
      </c>
      <c r="AS100" s="1">
        <f t="shared" si="97"/>
        <v>0.18</v>
      </c>
      <c r="AT100" s="2">
        <f t="shared" si="101"/>
        <v>74.0166666666667</v>
      </c>
      <c r="AU100" s="1">
        <f t="shared" si="98"/>
        <v>22647.68724359</v>
      </c>
    </row>
    <row r="101" s="1" customFormat="1" spans="1:47">
      <c r="A101" s="6"/>
      <c r="B101" s="6"/>
      <c r="C101" s="9">
        <v>10</v>
      </c>
      <c r="D101" s="12">
        <v>16.7821688374194</v>
      </c>
      <c r="E101" s="13">
        <f t="shared" si="99"/>
        <v>23.7227821103333</v>
      </c>
      <c r="F101" s="9" t="s">
        <v>107</v>
      </c>
      <c r="G101" s="6">
        <v>11</v>
      </c>
      <c r="H101" s="11">
        <f t="shared" si="83"/>
        <v>16.7821688374194</v>
      </c>
      <c r="I101" s="11">
        <f t="shared" si="84"/>
        <v>289.932168837419</v>
      </c>
      <c r="J101" s="11">
        <f t="shared" si="85"/>
        <v>0.137181271754898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0.105935051447751</v>
      </c>
      <c r="O101" s="11">
        <f t="shared" si="100"/>
        <v>0.0814955290235658</v>
      </c>
      <c r="P101" s="11">
        <f t="shared" si="88"/>
        <v>0.011179660313791</v>
      </c>
      <c r="Q101" s="17">
        <f t="shared" si="89"/>
        <v>0.00201233885648237</v>
      </c>
      <c r="R101" s="11">
        <f t="shared" si="90"/>
        <v>0.0136656</v>
      </c>
      <c r="S101" s="18">
        <f t="shared" si="91"/>
        <v>0.147255799707468</v>
      </c>
      <c r="T101" s="3">
        <v>0.01</v>
      </c>
      <c r="U101" s="19">
        <f t="shared" si="92"/>
        <v>0.00147255799707468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0.0162725579970747</v>
      </c>
      <c r="AR101" s="27">
        <f t="shared" si="96"/>
        <v>7.592</v>
      </c>
      <c r="AS101" s="1">
        <f t="shared" si="97"/>
        <v>0.18</v>
      </c>
      <c r="AT101" s="2">
        <f t="shared" si="101"/>
        <v>74.0166666666667</v>
      </c>
      <c r="AU101" s="1">
        <f t="shared" si="98"/>
        <v>11027.7994147763</v>
      </c>
    </row>
    <row r="102" s="1" customFormat="1" spans="1:48">
      <c r="A102" s="6"/>
      <c r="B102" s="6"/>
      <c r="C102" s="9">
        <v>11</v>
      </c>
      <c r="D102" s="12">
        <v>11.7116022017667</v>
      </c>
      <c r="E102" s="13">
        <f t="shared" si="99"/>
        <v>16.7821688374194</v>
      </c>
      <c r="F102" s="9" t="s">
        <v>109</v>
      </c>
      <c r="G102" s="6">
        <v>12</v>
      </c>
      <c r="H102" s="11">
        <f t="shared" si="83"/>
        <v>11.7116022017667</v>
      </c>
      <c r="I102" s="11">
        <f t="shared" si="84"/>
        <v>284.861602201767</v>
      </c>
      <c r="J102" s="11">
        <f t="shared" si="85"/>
        <v>0.0754539419775128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0.146235868709775</v>
      </c>
      <c r="P102" s="11">
        <f t="shared" si="88"/>
        <v>0.0110340727526585</v>
      </c>
      <c r="Q102" s="17">
        <f t="shared" si="89"/>
        <v>0.00198613309547853</v>
      </c>
      <c r="R102" s="11">
        <f t="shared" si="90"/>
        <v>0.0136656</v>
      </c>
      <c r="S102" s="18">
        <f t="shared" si="91"/>
        <v>0.145338155330065</v>
      </c>
      <c r="T102" s="3">
        <v>0.01</v>
      </c>
      <c r="U102" s="19">
        <f t="shared" si="92"/>
        <v>0.00145338155330065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0.0162533815533006</v>
      </c>
      <c r="AR102" s="27">
        <f t="shared" si="96"/>
        <v>7.592</v>
      </c>
      <c r="AS102" s="1">
        <f t="shared" si="97"/>
        <v>0.18</v>
      </c>
      <c r="AT102" s="2">
        <f t="shared" si="101"/>
        <v>74.0166666666667</v>
      </c>
      <c r="AU102" s="1">
        <f t="shared" si="98"/>
        <v>11014.8036721606</v>
      </c>
      <c r="AV102" s="1">
        <f>SUM(AU91:AU102)</f>
        <v>222223.802561448</v>
      </c>
    </row>
    <row r="103" s="1" customFormat="1" spans="1:46">
      <c r="A103" s="6"/>
      <c r="B103" s="6"/>
      <c r="C103" s="9">
        <v>12</v>
      </c>
      <c r="D103" s="12">
        <v>4.82282120012903</v>
      </c>
      <c r="E103" s="13">
        <f t="shared" si="99"/>
        <v>11.7116022017667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4.52</v>
      </c>
      <c r="E107" s="9"/>
      <c r="F107" s="9"/>
      <c r="G107" s="6">
        <v>1</v>
      </c>
      <c r="H107" s="11">
        <f t="shared" ref="H107:H118" si="102">E108</f>
        <v>4.52</v>
      </c>
      <c r="I107" s="11">
        <f t="shared" ref="I107:I118" si="103">H107+273.15</f>
        <v>277.67</v>
      </c>
      <c r="J107" s="11">
        <f t="shared" ref="J107:J118" si="104">EXP(($C$18*(I107-$C$16))/($C$19*I107*$C$16))</f>
        <v>0.0311323266050118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0.0860088117267671</v>
      </c>
      <c r="Q107" s="17">
        <f t="shared" ref="Q107:Q118" si="108">P107*$B$109</f>
        <v>0.0249425554007625</v>
      </c>
      <c r="R107" s="11">
        <f t="shared" ref="R107:R118" si="109">L107*$B$109</f>
        <v>0.80117865</v>
      </c>
      <c r="S107" s="18">
        <f t="shared" ref="S107:S118" si="110">Q107/R107</f>
        <v>0.0311323266050118</v>
      </c>
      <c r="T107" s="3">
        <v>0.27</v>
      </c>
      <c r="U107" s="19">
        <f t="shared" ref="U107:U118" si="111">S107*T107</f>
        <v>0.00840572818335319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0.228033232986026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>$E$9/12</f>
        <v>304.506666666667</v>
      </c>
      <c r="AF107" s="1">
        <f t="shared" ref="AF107:AF118" si="115">AE107*10000*AC107*AB107</f>
        <v>7104975.02000392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1.47408264835484</v>
      </c>
      <c r="E108" s="13">
        <f t="shared" ref="E108:E119" si="116">D107</f>
        <v>4.52</v>
      </c>
      <c r="F108" s="9" t="s">
        <v>107</v>
      </c>
      <c r="G108" s="6">
        <v>2</v>
      </c>
      <c r="H108" s="11">
        <f t="shared" si="102"/>
        <v>1.47408264835484</v>
      </c>
      <c r="I108" s="11">
        <f t="shared" si="103"/>
        <v>274.624082648355</v>
      </c>
      <c r="J108" s="11">
        <f t="shared" si="104"/>
        <v>0.0211010188557769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7">L108+O107-P107-N108</f>
        <v>5.43936118827323</v>
      </c>
      <c r="P108" s="11">
        <f t="shared" si="107"/>
        <v>0.114776062997135</v>
      </c>
      <c r="Q108" s="17">
        <f t="shared" si="108"/>
        <v>0.033285058269169</v>
      </c>
      <c r="R108" s="11">
        <f t="shared" si="109"/>
        <v>0.80117865</v>
      </c>
      <c r="S108" s="18">
        <f t="shared" si="110"/>
        <v>0.0415451139008372</v>
      </c>
      <c r="T108" s="3">
        <v>0.27</v>
      </c>
      <c r="U108" s="19">
        <f t="shared" si="111"/>
        <v>0.0112171807532261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0.228579498220352</v>
      </c>
      <c r="AC108" s="27">
        <f t="shared" si="113"/>
        <v>10.2321666666667</v>
      </c>
      <c r="AD108" s="1">
        <f t="shared" si="114"/>
        <v>0.29</v>
      </c>
      <c r="AE108" s="28">
        <f t="shared" ref="AE108:AE118" si="118">$E$9/12</f>
        <v>304.506666666667</v>
      </c>
      <c r="AF108" s="1">
        <f t="shared" si="115"/>
        <v>7121995.34986269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4.06330379671429</v>
      </c>
      <c r="E109" s="13">
        <f t="shared" si="116"/>
        <v>1.47408264835484</v>
      </c>
      <c r="F109" s="9" t="s">
        <v>107</v>
      </c>
      <c r="G109" s="6">
        <v>3</v>
      </c>
      <c r="H109" s="11">
        <f t="shared" si="102"/>
        <v>4.06330379671429</v>
      </c>
      <c r="I109" s="11">
        <f t="shared" si="103"/>
        <v>277.213303796714</v>
      </c>
      <c r="J109" s="11">
        <f t="shared" si="104"/>
        <v>0.0293847848057027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7"/>
        <v>8.0872701252761</v>
      </c>
      <c r="P109" s="11">
        <f t="shared" si="107"/>
        <v>0.237642692296826</v>
      </c>
      <c r="Q109" s="17">
        <f t="shared" si="108"/>
        <v>0.0689163807660796</v>
      </c>
      <c r="R109" s="11">
        <f t="shared" si="109"/>
        <v>0.80117865</v>
      </c>
      <c r="S109" s="18">
        <f t="shared" si="110"/>
        <v>0.0860187434676144</v>
      </c>
      <c r="T109" s="3">
        <v>0.27</v>
      </c>
      <c r="U109" s="19">
        <f t="shared" si="111"/>
        <v>0.0232250607362559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0.230912629301055</v>
      </c>
      <c r="AC109" s="27">
        <f t="shared" si="113"/>
        <v>10.2321666666667</v>
      </c>
      <c r="AD109" s="1">
        <f t="shared" si="114"/>
        <v>0.29</v>
      </c>
      <c r="AE109" s="28">
        <f t="shared" si="118"/>
        <v>304.506666666667</v>
      </c>
      <c r="AF109" s="1">
        <f t="shared" si="115"/>
        <v>7194690.18398717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11.1267924238387</v>
      </c>
      <c r="E110" s="13">
        <f t="shared" si="116"/>
        <v>4.06330379671429</v>
      </c>
      <c r="F110" s="9" t="s">
        <v>107</v>
      </c>
      <c r="G110" s="6">
        <v>4</v>
      </c>
      <c r="H110" s="11">
        <f t="shared" si="102"/>
        <v>11.1267924238387</v>
      </c>
      <c r="I110" s="11">
        <f t="shared" si="103"/>
        <v>284.276792423839</v>
      </c>
      <c r="J110" s="11">
        <f t="shared" si="104"/>
        <v>0.0703305508188823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7"/>
        <v>10.6123124329793</v>
      </c>
      <c r="P110" s="11">
        <f t="shared" si="107"/>
        <v>0.746369778873505</v>
      </c>
      <c r="Q110" s="17">
        <f t="shared" si="108"/>
        <v>0.216447235873316</v>
      </c>
      <c r="R110" s="11">
        <f t="shared" si="109"/>
        <v>0.80117865</v>
      </c>
      <c r="S110" s="18">
        <f t="shared" si="110"/>
        <v>0.270161013243821</v>
      </c>
      <c r="T110" s="3">
        <v>0.27</v>
      </c>
      <c r="U110" s="19">
        <f t="shared" si="111"/>
        <v>0.0729434735758316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12"/>
        <v>0.289372916915784</v>
      </c>
      <c r="AC110" s="27">
        <f t="shared" si="113"/>
        <v>10.2321666666667</v>
      </c>
      <c r="AD110" s="1">
        <f t="shared" si="114"/>
        <v>0.29</v>
      </c>
      <c r="AE110" s="28">
        <f t="shared" si="118"/>
        <v>304.506666666667</v>
      </c>
      <c r="AF110" s="1">
        <f t="shared" si="115"/>
        <v>9016174.17439462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16.8953316683333</v>
      </c>
      <c r="E111" s="13">
        <f t="shared" si="116"/>
        <v>11.1267924238387</v>
      </c>
      <c r="F111" s="9" t="s">
        <v>107</v>
      </c>
      <c r="G111" s="6">
        <v>5</v>
      </c>
      <c r="H111" s="11">
        <f t="shared" si="102"/>
        <v>16.8953316683333</v>
      </c>
      <c r="I111" s="11">
        <f t="shared" si="103"/>
        <v>290.045331668333</v>
      </c>
      <c r="J111" s="11">
        <f t="shared" si="104"/>
        <v>0.138990529361793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9.37264552140048</v>
      </c>
      <c r="O111" s="11">
        <f t="shared" si="117"/>
        <v>3.25598213270529</v>
      </c>
      <c r="P111" s="11">
        <f t="shared" si="107"/>
        <v>0.452550680217247</v>
      </c>
      <c r="Q111" s="17">
        <f t="shared" si="108"/>
        <v>0.131239697263002</v>
      </c>
      <c r="R111" s="11">
        <f t="shared" si="109"/>
        <v>0.80117865</v>
      </c>
      <c r="S111" s="18">
        <f t="shared" si="110"/>
        <v>0.163808280791059</v>
      </c>
      <c r="T111" s="3">
        <v>0.27</v>
      </c>
      <c r="U111" s="19">
        <f t="shared" si="111"/>
        <v>0.0442282358135859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0.28379354621858</v>
      </c>
      <c r="AC111" s="27">
        <f t="shared" si="113"/>
        <v>10.2321666666667</v>
      </c>
      <c r="AD111" s="1">
        <f t="shared" si="114"/>
        <v>0.29</v>
      </c>
      <c r="AE111" s="28">
        <f t="shared" si="118"/>
        <v>304.506666666667</v>
      </c>
      <c r="AF111" s="1">
        <f t="shared" si="115"/>
        <v>8842334.20856206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21.19337077</v>
      </c>
      <c r="E112" s="13">
        <f t="shared" si="116"/>
        <v>16.8953316683333</v>
      </c>
      <c r="F112" s="9" t="s">
        <v>109</v>
      </c>
      <c r="G112" s="6">
        <v>6</v>
      </c>
      <c r="H112" s="11">
        <f t="shared" si="102"/>
        <v>21.19337077</v>
      </c>
      <c r="I112" s="11">
        <f t="shared" si="103"/>
        <v>294.34337077</v>
      </c>
      <c r="J112" s="11">
        <f t="shared" si="104"/>
        <v>0.226920000715199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7"/>
        <v>5.56611645248804</v>
      </c>
      <c r="P112" s="11">
        <f t="shared" si="107"/>
        <v>1.26306314937946</v>
      </c>
      <c r="Q112" s="17">
        <f t="shared" si="108"/>
        <v>0.366288313320045</v>
      </c>
      <c r="R112" s="11">
        <f t="shared" si="109"/>
        <v>0.80117865</v>
      </c>
      <c r="S112" s="18">
        <f t="shared" si="110"/>
        <v>0.457186812604211</v>
      </c>
      <c r="T112" s="3">
        <v>0.27</v>
      </c>
      <c r="U112" s="19">
        <f t="shared" si="111"/>
        <v>0.123440439403137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12"/>
        <v>0.299184477376029</v>
      </c>
      <c r="AC112" s="27">
        <f t="shared" si="113"/>
        <v>10.2321666666667</v>
      </c>
      <c r="AD112" s="1">
        <f t="shared" si="114"/>
        <v>0.29</v>
      </c>
      <c r="AE112" s="28">
        <f t="shared" si="118"/>
        <v>304.506666666667</v>
      </c>
      <c r="AF112" s="1">
        <f t="shared" si="115"/>
        <v>9321879.14144902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25.4452346833333</v>
      </c>
      <c r="E113" s="13">
        <f t="shared" si="116"/>
        <v>21.19337077</v>
      </c>
      <c r="F113" s="9" t="s">
        <v>107</v>
      </c>
      <c r="G113" s="6">
        <v>7</v>
      </c>
      <c r="H113" s="11">
        <f t="shared" si="102"/>
        <v>25.4452346833333</v>
      </c>
      <c r="I113" s="11">
        <f t="shared" si="103"/>
        <v>298.595234683333</v>
      </c>
      <c r="J113" s="11">
        <f t="shared" si="104"/>
        <v>0.363448552470424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7"/>
        <v>7.06573830310858</v>
      </c>
      <c r="P113" s="11">
        <f t="shared" si="107"/>
        <v>2.56803235839964</v>
      </c>
      <c r="Q113" s="17">
        <f t="shared" si="108"/>
        <v>0.744729383935896</v>
      </c>
      <c r="R113" s="11">
        <f t="shared" si="109"/>
        <v>0.80117865</v>
      </c>
      <c r="S113" s="18">
        <f t="shared" si="110"/>
        <v>0.929542223742353</v>
      </c>
      <c r="T113" s="3">
        <v>0.27</v>
      </c>
      <c r="U113" s="19">
        <f t="shared" si="111"/>
        <v>0.250976400410435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12"/>
        <v>0.339164714599748</v>
      </c>
      <c r="AC113" s="27">
        <f t="shared" si="113"/>
        <v>10.2321666666667</v>
      </c>
      <c r="AD113" s="1">
        <f t="shared" si="114"/>
        <v>0.29</v>
      </c>
      <c r="AE113" s="28">
        <f t="shared" si="118"/>
        <v>304.506666666667</v>
      </c>
      <c r="AF113" s="1">
        <f t="shared" si="115"/>
        <v>10567568.5659627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28.6031783287097</v>
      </c>
      <c r="E114" s="13">
        <f t="shared" si="116"/>
        <v>25.4452346833333</v>
      </c>
      <c r="F114" s="9" t="s">
        <v>107</v>
      </c>
      <c r="G114" s="6">
        <v>8</v>
      </c>
      <c r="H114" s="11">
        <f t="shared" si="102"/>
        <v>28.6031783287097</v>
      </c>
      <c r="I114" s="11">
        <f t="shared" si="103"/>
        <v>301.75317832871</v>
      </c>
      <c r="J114" s="11">
        <f t="shared" si="104"/>
        <v>0.51126997383668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7"/>
        <v>7.26039094470893</v>
      </c>
      <c r="P114" s="11">
        <f t="shared" si="107"/>
        <v>3.7120198883454</v>
      </c>
      <c r="Q114" s="17">
        <f t="shared" si="108"/>
        <v>1.07648576762017</v>
      </c>
      <c r="R114" s="11">
        <f t="shared" si="109"/>
        <v>0.80117865</v>
      </c>
      <c r="S114" s="18">
        <f t="shared" si="110"/>
        <v>1.34362762614826</v>
      </c>
      <c r="T114" s="3">
        <v>0.27</v>
      </c>
      <c r="U114" s="19">
        <f t="shared" si="111"/>
        <v>0.36277945906003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12"/>
        <v>0.360888048895364</v>
      </c>
      <c r="AC114" s="27">
        <f t="shared" si="113"/>
        <v>10.2321666666667</v>
      </c>
      <c r="AD114" s="1">
        <f t="shared" si="114"/>
        <v>0.29</v>
      </c>
      <c r="AE114" s="28">
        <f t="shared" si="118"/>
        <v>304.506666666667</v>
      </c>
      <c r="AF114" s="1">
        <f t="shared" si="115"/>
        <v>11244416.1705879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28.7287394154839</v>
      </c>
      <c r="E115" s="13">
        <f t="shared" si="116"/>
        <v>28.6031783287097</v>
      </c>
      <c r="F115" s="9" t="s">
        <v>107</v>
      </c>
      <c r="G115" s="6">
        <v>9</v>
      </c>
      <c r="H115" s="11">
        <f t="shared" si="102"/>
        <v>28.7287394154839</v>
      </c>
      <c r="I115" s="11">
        <f t="shared" si="103"/>
        <v>301.878739415484</v>
      </c>
      <c r="J115" s="11">
        <f t="shared" si="104"/>
        <v>0.518178005837162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7"/>
        <v>6.31105605636353</v>
      </c>
      <c r="P115" s="11">
        <f t="shared" si="107"/>
        <v>3.270250442013</v>
      </c>
      <c r="Q115" s="17">
        <f t="shared" si="108"/>
        <v>0.94837262818377</v>
      </c>
      <c r="R115" s="11">
        <f t="shared" si="109"/>
        <v>0.80117865</v>
      </c>
      <c r="S115" s="18">
        <f t="shared" si="110"/>
        <v>1.18372179311539</v>
      </c>
      <c r="T115" s="3">
        <v>0.27</v>
      </c>
      <c r="U115" s="19">
        <f t="shared" si="111"/>
        <v>0.319604884141156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12"/>
        <v>0.352499228988627</v>
      </c>
      <c r="AC115" s="27">
        <f t="shared" si="113"/>
        <v>10.2321666666667</v>
      </c>
      <c r="AD115" s="1">
        <f t="shared" si="114"/>
        <v>0.29</v>
      </c>
      <c r="AE115" s="28">
        <f t="shared" si="118"/>
        <v>304.506666666667</v>
      </c>
      <c r="AF115" s="1">
        <f t="shared" si="115"/>
        <v>10983040.4267799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23.7227821103333</v>
      </c>
      <c r="E116" s="13">
        <f t="shared" si="116"/>
        <v>28.7287394154839</v>
      </c>
      <c r="F116" s="9" t="s">
        <v>107</v>
      </c>
      <c r="G116" s="6">
        <v>10</v>
      </c>
      <c r="H116" s="11">
        <f t="shared" si="102"/>
        <v>23.7227821103333</v>
      </c>
      <c r="I116" s="11">
        <f t="shared" si="103"/>
        <v>296.872782110333</v>
      </c>
      <c r="J116" s="11">
        <f t="shared" si="104"/>
        <v>0.300799129356713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7"/>
        <v>5.80349061435053</v>
      </c>
      <c r="P116" s="11">
        <f t="shared" si="107"/>
        <v>1.7456849240265</v>
      </c>
      <c r="Q116" s="17">
        <f t="shared" si="108"/>
        <v>0.506248627967684</v>
      </c>
      <c r="R116" s="11">
        <f t="shared" si="109"/>
        <v>0.80117865</v>
      </c>
      <c r="S116" s="18">
        <f t="shared" si="110"/>
        <v>0.631879828509764</v>
      </c>
      <c r="T116" s="3">
        <v>0.27</v>
      </c>
      <c r="U116" s="19">
        <f t="shared" si="111"/>
        <v>0.170607553697636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12"/>
        <v>0.308349047683451</v>
      </c>
      <c r="AC116" s="27">
        <f t="shared" si="113"/>
        <v>10.2321666666667</v>
      </c>
      <c r="AD116" s="1">
        <f t="shared" si="114"/>
        <v>0.29</v>
      </c>
      <c r="AE116" s="28">
        <f t="shared" si="118"/>
        <v>304.506666666667</v>
      </c>
      <c r="AF116" s="1">
        <f t="shared" si="115"/>
        <v>9607425.42893813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16.7821688374194</v>
      </c>
      <c r="E117" s="13">
        <f t="shared" si="116"/>
        <v>23.7227821103333</v>
      </c>
      <c r="F117" s="9" t="s">
        <v>107</v>
      </c>
      <c r="G117" s="6">
        <v>11</v>
      </c>
      <c r="H117" s="11">
        <f t="shared" si="102"/>
        <v>16.7821688374194</v>
      </c>
      <c r="I117" s="11">
        <f t="shared" si="103"/>
        <v>289.932168837419</v>
      </c>
      <c r="J117" s="11">
        <f t="shared" si="104"/>
        <v>0.137181271754898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3.85491540580783</v>
      </c>
      <c r="O117" s="11">
        <f t="shared" si="117"/>
        <v>2.9655752845162</v>
      </c>
      <c r="P117" s="11">
        <f t="shared" si="107"/>
        <v>0.406821389014826</v>
      </c>
      <c r="Q117" s="17">
        <f t="shared" si="108"/>
        <v>0.1179782028143</v>
      </c>
      <c r="R117" s="11">
        <f t="shared" si="109"/>
        <v>0.80117865</v>
      </c>
      <c r="S117" s="18">
        <f t="shared" si="110"/>
        <v>0.147255799707468</v>
      </c>
      <c r="T117" s="3">
        <v>0.27</v>
      </c>
      <c r="U117" s="19">
        <f t="shared" si="111"/>
        <v>0.0397590659210164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0.234125186508453</v>
      </c>
      <c r="AC117" s="27">
        <f t="shared" si="113"/>
        <v>10.2321666666667</v>
      </c>
      <c r="AD117" s="1">
        <f t="shared" si="114"/>
        <v>0.29</v>
      </c>
      <c r="AE117" s="28">
        <f t="shared" si="118"/>
        <v>304.506666666667</v>
      </c>
      <c r="AF117" s="1">
        <f t="shared" si="115"/>
        <v>7294785.8516669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11.7116022017667</v>
      </c>
      <c r="E118" s="13">
        <f t="shared" si="116"/>
        <v>16.7821688374194</v>
      </c>
      <c r="F118" s="9" t="s">
        <v>109</v>
      </c>
      <c r="G118" s="6">
        <v>12</v>
      </c>
      <c r="H118" s="11">
        <f t="shared" si="102"/>
        <v>11.7116022017667</v>
      </c>
      <c r="I118" s="11">
        <f t="shared" si="103"/>
        <v>284.861602201767</v>
      </c>
      <c r="J118" s="11">
        <f t="shared" si="104"/>
        <v>0.0754539419775128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7"/>
        <v>5.32143889550137</v>
      </c>
      <c r="P118" s="11">
        <f t="shared" si="107"/>
        <v>0.40152354165804</v>
      </c>
      <c r="Q118" s="17">
        <f t="shared" si="108"/>
        <v>0.116441827080832</v>
      </c>
      <c r="R118" s="11">
        <f t="shared" si="109"/>
        <v>0.80117865</v>
      </c>
      <c r="S118" s="18">
        <f t="shared" si="110"/>
        <v>0.145338155330065</v>
      </c>
      <c r="T118" s="3">
        <v>0.27</v>
      </c>
      <c r="U118" s="19">
        <f t="shared" si="111"/>
        <v>0.0392413019391175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0.234024584966771</v>
      </c>
      <c r="AC118" s="27">
        <f t="shared" si="113"/>
        <v>10.2321666666667</v>
      </c>
      <c r="AD118" s="1">
        <f t="shared" si="114"/>
        <v>0.29</v>
      </c>
      <c r="AE118" s="28">
        <f t="shared" si="118"/>
        <v>304.506666666667</v>
      </c>
      <c r="AF118" s="1">
        <f t="shared" si="115"/>
        <v>7291651.34608948</v>
      </c>
      <c r="AG118" s="1">
        <f>SUM(AF107:AF118)</f>
        <v>105590935.868284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4.82282120012903</v>
      </c>
      <c r="E119" s="13">
        <f t="shared" si="116"/>
        <v>11.7116022017667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4.52</v>
      </c>
      <c r="E123" s="9"/>
      <c r="F123" s="9"/>
      <c r="G123" s="6">
        <v>1</v>
      </c>
      <c r="H123" s="11">
        <f t="shared" ref="H123:H134" si="119">E124</f>
        <v>4.52</v>
      </c>
      <c r="I123" s="11">
        <f t="shared" ref="I123:I134" si="120">H123+273.15</f>
        <v>277.67</v>
      </c>
      <c r="J123" s="11">
        <f t="shared" ref="J123:J134" si="121">EXP(($C$18*(I123-$C$16))/($C$19*I123*$C$16))</f>
        <v>0.0311323266050118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0.0162267912730643</v>
      </c>
      <c r="Q123" s="17">
        <f t="shared" ref="Q123:Q134" si="125">P123*$B$125</f>
        <v>0.00421896573099671</v>
      </c>
      <c r="R123" s="11">
        <f t="shared" ref="R123:R134" si="126">L123*$B$125</f>
        <v>0.1355172</v>
      </c>
      <c r="S123" s="18">
        <f t="shared" ref="S123:S134" si="127">Q123/R123</f>
        <v>0.0311323266050118</v>
      </c>
      <c r="T123" s="3">
        <v>0.01</v>
      </c>
      <c r="U123" s="19">
        <f t="shared" ref="U123:U134" si="128">S123*T123</f>
        <v>0.000311323266050118</v>
      </c>
      <c r="V123" s="18"/>
      <c r="W123" s="3"/>
      <c r="X123" s="3"/>
      <c r="Y123" s="20"/>
      <c r="Z123" s="3"/>
      <c r="AA123" s="21"/>
      <c r="AB123" s="3"/>
      <c r="AC123" s="3"/>
      <c r="AD123" s="3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0.00580132326605012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0.0166666666666667</v>
      </c>
      <c r="AX123" s="1">
        <f t="shared" ref="AX123:AX134" si="134">AW123*10000*AV123*0.67*AU123*AT123</f>
        <v>8.7789997859613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1.47408264835484</v>
      </c>
      <c r="E124" s="13">
        <f t="shared" ref="E124:E135" si="135">D123</f>
        <v>4.52</v>
      </c>
      <c r="F124" s="9" t="s">
        <v>107</v>
      </c>
      <c r="G124" s="6">
        <v>2</v>
      </c>
      <c r="H124" s="11">
        <f t="shared" si="119"/>
        <v>1.47408264835484</v>
      </c>
      <c r="I124" s="11">
        <f t="shared" si="120"/>
        <v>274.624082648355</v>
      </c>
      <c r="J124" s="11">
        <f t="shared" si="121"/>
        <v>0.0211010188557769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6">L124+O123-P123-N124</f>
        <v>1.02621320872694</v>
      </c>
      <c r="P124" s="11">
        <f t="shared" si="124"/>
        <v>0.0216541442673944</v>
      </c>
      <c r="Q124" s="17">
        <f t="shared" si="125"/>
        <v>0.00563007750952254</v>
      </c>
      <c r="R124" s="11">
        <f t="shared" si="126"/>
        <v>0.1355172</v>
      </c>
      <c r="S124" s="18">
        <f t="shared" si="127"/>
        <v>0.0415451139008372</v>
      </c>
      <c r="T124" s="3">
        <v>0.01</v>
      </c>
      <c r="U124" s="19">
        <f t="shared" si="128"/>
        <v>0.000415451139008372</v>
      </c>
      <c r="V124" s="18"/>
      <c r="W124" s="3"/>
      <c r="X124" s="3"/>
      <c r="Y124" s="20"/>
      <c r="Z124" s="3"/>
      <c r="AA124" s="21"/>
      <c r="AB124" s="3"/>
      <c r="AC124" s="3"/>
      <c r="AD124" s="3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0.00590545113900837</v>
      </c>
      <c r="AU124" s="27">
        <f t="shared" si="132"/>
        <v>52.122</v>
      </c>
      <c r="AV124" s="1">
        <f t="shared" si="133"/>
        <v>0.26</v>
      </c>
      <c r="AW124" s="2">
        <f t="shared" ref="AW124:AW134" si="137">$E$10/12</f>
        <v>0.0166666666666667</v>
      </c>
      <c r="AX124" s="1">
        <f t="shared" si="134"/>
        <v>8.93657393456335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4.06330379671429</v>
      </c>
      <c r="E125" s="13">
        <f t="shared" si="135"/>
        <v>1.47408264835484</v>
      </c>
      <c r="F125" s="9" t="s">
        <v>107</v>
      </c>
      <c r="G125" s="6">
        <v>3</v>
      </c>
      <c r="H125" s="11">
        <f t="shared" si="119"/>
        <v>4.06330379671429</v>
      </c>
      <c r="I125" s="11">
        <f t="shared" si="120"/>
        <v>277.213303796714</v>
      </c>
      <c r="J125" s="11">
        <f t="shared" si="121"/>
        <v>0.0293847848057027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6"/>
        <v>1.52577906445954</v>
      </c>
      <c r="P125" s="11">
        <f t="shared" si="124"/>
        <v>0.04483468947019</v>
      </c>
      <c r="Q125" s="17">
        <f t="shared" si="125"/>
        <v>0.0116570192622494</v>
      </c>
      <c r="R125" s="11">
        <f t="shared" si="126"/>
        <v>0.1355172</v>
      </c>
      <c r="S125" s="18">
        <f t="shared" si="127"/>
        <v>0.0860187434676144</v>
      </c>
      <c r="T125" s="3">
        <v>0.01</v>
      </c>
      <c r="U125" s="19">
        <f t="shared" si="128"/>
        <v>0.000860187434676144</v>
      </c>
      <c r="V125" s="18"/>
      <c r="W125" s="3"/>
      <c r="X125" s="3"/>
      <c r="Y125" s="20"/>
      <c r="Z125" s="3"/>
      <c r="AA125" s="21"/>
      <c r="AB125" s="3"/>
      <c r="AC125" s="3"/>
      <c r="AD125" s="3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0.00635018743467614</v>
      </c>
      <c r="AU125" s="27">
        <f t="shared" si="132"/>
        <v>52.122</v>
      </c>
      <c r="AV125" s="1">
        <f t="shared" si="133"/>
        <v>0.26</v>
      </c>
      <c r="AW125" s="2">
        <f t="shared" si="137"/>
        <v>0.0166666666666667</v>
      </c>
      <c r="AX125" s="1">
        <f t="shared" si="134"/>
        <v>9.60958243028452</v>
      </c>
    </row>
    <row r="126" s="1" customFormat="1" spans="1:50">
      <c r="A126" s="6"/>
      <c r="B126" s="6"/>
      <c r="C126" s="9">
        <v>3</v>
      </c>
      <c r="D126" s="12">
        <v>11.1267924238387</v>
      </c>
      <c r="E126" s="13">
        <f t="shared" si="135"/>
        <v>4.06330379671429</v>
      </c>
      <c r="F126" s="9" t="s">
        <v>107</v>
      </c>
      <c r="G126" s="6">
        <v>4</v>
      </c>
      <c r="H126" s="11">
        <f t="shared" si="119"/>
        <v>11.1267924238387</v>
      </c>
      <c r="I126" s="11">
        <f t="shared" si="120"/>
        <v>284.276792423839</v>
      </c>
      <c r="J126" s="11">
        <f t="shared" si="121"/>
        <v>0.0703305508188823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6"/>
        <v>2.00216437498935</v>
      </c>
      <c r="P126" s="11">
        <f t="shared" si="124"/>
        <v>0.140813323322944</v>
      </c>
      <c r="Q126" s="17">
        <f t="shared" si="125"/>
        <v>0.0366114640639655</v>
      </c>
      <c r="R126" s="11">
        <f t="shared" si="126"/>
        <v>0.1355172</v>
      </c>
      <c r="S126" s="18">
        <f t="shared" si="127"/>
        <v>0.270161013243821</v>
      </c>
      <c r="T126" s="3">
        <v>0.01</v>
      </c>
      <c r="U126" s="19">
        <f t="shared" si="128"/>
        <v>0.00270161013243821</v>
      </c>
      <c r="V126" s="18"/>
      <c r="W126" s="3"/>
      <c r="X126" s="3"/>
      <c r="Y126" s="20"/>
      <c r="Z126" s="3"/>
      <c r="AA126" s="21"/>
      <c r="AB126" s="3"/>
      <c r="AC126" s="3"/>
      <c r="AD126" s="3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0.00819161013243821</v>
      </c>
      <c r="AU126" s="27">
        <f t="shared" si="132"/>
        <v>52.122</v>
      </c>
      <c r="AV126" s="1">
        <f t="shared" si="133"/>
        <v>0.26</v>
      </c>
      <c r="AW126" s="2">
        <f t="shared" si="137"/>
        <v>0.0166666666666667</v>
      </c>
      <c r="AX126" s="1">
        <f t="shared" si="134"/>
        <v>12.3961620998095</v>
      </c>
    </row>
    <row r="127" s="1" customFormat="1" spans="1:50">
      <c r="A127" s="6"/>
      <c r="B127" s="6"/>
      <c r="C127" s="9">
        <v>4</v>
      </c>
      <c r="D127" s="12">
        <v>16.8953316683333</v>
      </c>
      <c r="E127" s="13">
        <f t="shared" si="135"/>
        <v>11.1267924238387</v>
      </c>
      <c r="F127" s="9" t="s">
        <v>107</v>
      </c>
      <c r="G127" s="6">
        <v>5</v>
      </c>
      <c r="H127" s="11">
        <f t="shared" si="119"/>
        <v>16.8953316683333</v>
      </c>
      <c r="I127" s="11">
        <f t="shared" si="120"/>
        <v>290.045331668333</v>
      </c>
      <c r="J127" s="11">
        <f t="shared" si="121"/>
        <v>0.138990529361793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1.76828349908309</v>
      </c>
      <c r="O127" s="11">
        <f t="shared" si="136"/>
        <v>0.61428755258332</v>
      </c>
      <c r="P127" s="11">
        <f t="shared" si="124"/>
        <v>0.0853801521139158</v>
      </c>
      <c r="Q127" s="17">
        <f t="shared" si="125"/>
        <v>0.0221988395496181</v>
      </c>
      <c r="R127" s="11">
        <f t="shared" si="126"/>
        <v>0.1355172</v>
      </c>
      <c r="S127" s="18">
        <f t="shared" si="127"/>
        <v>0.163808280791059</v>
      </c>
      <c r="T127" s="3">
        <v>0.01</v>
      </c>
      <c r="U127" s="19">
        <f t="shared" si="128"/>
        <v>0.00163808280791059</v>
      </c>
      <c r="V127" s="18"/>
      <c r="W127" s="3"/>
      <c r="X127" s="3"/>
      <c r="Y127" s="20"/>
      <c r="Z127" s="3"/>
      <c r="AA127" s="21"/>
      <c r="AB127" s="3"/>
      <c r="AC127" s="3"/>
      <c r="AD127" s="3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0.0115880828079106</v>
      </c>
      <c r="AU127" s="27">
        <f t="shared" si="132"/>
        <v>52.122</v>
      </c>
      <c r="AV127" s="1">
        <f t="shared" si="133"/>
        <v>0.26</v>
      </c>
      <c r="AW127" s="2">
        <f t="shared" si="137"/>
        <v>0.0166666666666667</v>
      </c>
      <c r="AX127" s="1">
        <f t="shared" si="134"/>
        <v>17.535960646374</v>
      </c>
    </row>
    <row r="128" s="1" customFormat="1" spans="1:50">
      <c r="A128" s="6"/>
      <c r="B128" s="6"/>
      <c r="C128" s="9">
        <v>5</v>
      </c>
      <c r="D128" s="12">
        <v>21.19337077</v>
      </c>
      <c r="E128" s="13">
        <f t="shared" si="135"/>
        <v>16.8953316683333</v>
      </c>
      <c r="F128" s="9" t="s">
        <v>109</v>
      </c>
      <c r="G128" s="6">
        <v>6</v>
      </c>
      <c r="H128" s="11">
        <f t="shared" si="119"/>
        <v>21.19337077</v>
      </c>
      <c r="I128" s="11">
        <f t="shared" si="120"/>
        <v>294.34337077</v>
      </c>
      <c r="J128" s="11">
        <f t="shared" si="121"/>
        <v>0.226920000715199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6"/>
        <v>1.0501274004694</v>
      </c>
      <c r="P128" s="11">
        <f t="shared" si="124"/>
        <v>0.238294910465567</v>
      </c>
      <c r="Q128" s="17">
        <f t="shared" si="125"/>
        <v>0.0619566767210474</v>
      </c>
      <c r="R128" s="11">
        <f t="shared" si="126"/>
        <v>0.1355172</v>
      </c>
      <c r="S128" s="18">
        <f t="shared" si="127"/>
        <v>0.457186812604211</v>
      </c>
      <c r="T128" s="3">
        <v>0.01</v>
      </c>
      <c r="U128" s="19">
        <f t="shared" si="128"/>
        <v>0.00457186812604211</v>
      </c>
      <c r="V128" s="18"/>
      <c r="W128" s="3"/>
      <c r="X128" s="3"/>
      <c r="Y128" s="20"/>
      <c r="Z128" s="3"/>
      <c r="AA128" s="21"/>
      <c r="AB128" s="3"/>
      <c r="AC128" s="3"/>
      <c r="AD128" s="3"/>
      <c r="AE128" s="18">
        <v>0.01</v>
      </c>
      <c r="AF128" s="3">
        <v>0.49</v>
      </c>
      <c r="AG128" s="19">
        <f t="shared" si="129"/>
        <v>0.0049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0.0194718681260421</v>
      </c>
      <c r="AU128" s="27">
        <f t="shared" si="132"/>
        <v>52.122</v>
      </c>
      <c r="AV128" s="1">
        <f t="shared" si="133"/>
        <v>0.26</v>
      </c>
      <c r="AW128" s="2">
        <f t="shared" si="137"/>
        <v>0.0166666666666667</v>
      </c>
      <c r="AX128" s="1">
        <f t="shared" si="134"/>
        <v>29.4662990271836</v>
      </c>
    </row>
    <row r="129" s="1" customFormat="1" spans="1:50">
      <c r="A129" s="6"/>
      <c r="B129" s="6"/>
      <c r="C129" s="9">
        <v>6</v>
      </c>
      <c r="D129" s="12">
        <v>25.4452346833333</v>
      </c>
      <c r="E129" s="13">
        <f t="shared" si="135"/>
        <v>21.19337077</v>
      </c>
      <c r="F129" s="9" t="s">
        <v>107</v>
      </c>
      <c r="G129" s="6">
        <v>7</v>
      </c>
      <c r="H129" s="11">
        <f t="shared" si="119"/>
        <v>25.4452346833333</v>
      </c>
      <c r="I129" s="11">
        <f t="shared" si="120"/>
        <v>298.595234683333</v>
      </c>
      <c r="J129" s="11">
        <f t="shared" si="121"/>
        <v>0.363448552470424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6"/>
        <v>1.33305249000384</v>
      </c>
      <c r="P129" s="11">
        <f t="shared" si="124"/>
        <v>0.484495997858989</v>
      </c>
      <c r="Q129" s="17">
        <f t="shared" si="125"/>
        <v>0.125968959443337</v>
      </c>
      <c r="R129" s="11">
        <f t="shared" si="126"/>
        <v>0.1355172</v>
      </c>
      <c r="S129" s="18">
        <f t="shared" si="127"/>
        <v>0.929542223742353</v>
      </c>
      <c r="T129" s="3">
        <v>0.01</v>
      </c>
      <c r="U129" s="19">
        <f t="shared" si="128"/>
        <v>0.00929542223742353</v>
      </c>
      <c r="V129" s="18"/>
      <c r="W129" s="3"/>
      <c r="X129" s="3"/>
      <c r="Y129" s="20"/>
      <c r="Z129" s="3"/>
      <c r="AA129" s="21"/>
      <c r="AB129" s="3"/>
      <c r="AC129" s="3"/>
      <c r="AD129" s="3"/>
      <c r="AE129" s="18">
        <v>0.01</v>
      </c>
      <c r="AF129" s="3">
        <v>0.49</v>
      </c>
      <c r="AG129" s="19">
        <f t="shared" si="129"/>
        <v>0.0049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0.0241954222374235</v>
      </c>
      <c r="AU129" s="27">
        <f t="shared" si="132"/>
        <v>52.122</v>
      </c>
      <c r="AV129" s="1">
        <f t="shared" si="133"/>
        <v>0.26</v>
      </c>
      <c r="AW129" s="2">
        <f t="shared" si="137"/>
        <v>0.0166666666666667</v>
      </c>
      <c r="AX129" s="1">
        <f t="shared" si="134"/>
        <v>36.614337264506</v>
      </c>
    </row>
    <row r="130" s="1" customFormat="1" spans="1:50">
      <c r="A130" s="6"/>
      <c r="B130" s="6"/>
      <c r="C130" s="9">
        <v>7</v>
      </c>
      <c r="D130" s="12">
        <v>28.6031783287097</v>
      </c>
      <c r="E130" s="13">
        <f t="shared" si="135"/>
        <v>25.4452346833333</v>
      </c>
      <c r="F130" s="9" t="s">
        <v>107</v>
      </c>
      <c r="G130" s="6">
        <v>8</v>
      </c>
      <c r="H130" s="11">
        <f t="shared" si="119"/>
        <v>28.6031783287097</v>
      </c>
      <c r="I130" s="11">
        <f t="shared" si="120"/>
        <v>301.75317832871</v>
      </c>
      <c r="J130" s="11">
        <f t="shared" si="121"/>
        <v>0.51126997383668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6"/>
        <v>1.36977649214485</v>
      </c>
      <c r="P130" s="11">
        <f t="shared" si="124"/>
        <v>0.700325591300996</v>
      </c>
      <c r="Q130" s="17">
        <f t="shared" si="125"/>
        <v>0.182084653738259</v>
      </c>
      <c r="R130" s="11">
        <f t="shared" si="126"/>
        <v>0.1355172</v>
      </c>
      <c r="S130" s="18">
        <f t="shared" si="127"/>
        <v>1.34362762614826</v>
      </c>
      <c r="T130" s="3">
        <v>0.01</v>
      </c>
      <c r="U130" s="19">
        <f t="shared" si="128"/>
        <v>0.0134362762614826</v>
      </c>
      <c r="V130" s="18"/>
      <c r="W130" s="3"/>
      <c r="X130" s="3"/>
      <c r="Y130" s="20"/>
      <c r="Z130" s="3"/>
      <c r="AA130" s="21"/>
      <c r="AB130" s="3"/>
      <c r="AC130" s="3"/>
      <c r="AD130" s="3"/>
      <c r="AE130" s="18">
        <v>0.01</v>
      </c>
      <c r="AF130" s="3">
        <v>0.49</v>
      </c>
      <c r="AG130" s="19">
        <f t="shared" si="129"/>
        <v>0.0049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0.0283362762614826</v>
      </c>
      <c r="AU130" s="27">
        <f t="shared" si="132"/>
        <v>52.122</v>
      </c>
      <c r="AV130" s="1">
        <f t="shared" si="133"/>
        <v>0.26</v>
      </c>
      <c r="AW130" s="2">
        <f t="shared" si="137"/>
        <v>0.0166666666666667</v>
      </c>
      <c r="AX130" s="1">
        <f t="shared" si="134"/>
        <v>42.8805897941056</v>
      </c>
    </row>
    <row r="131" s="1" customFormat="1" spans="1:50">
      <c r="A131" s="6"/>
      <c r="B131" s="6"/>
      <c r="C131" s="9">
        <v>8</v>
      </c>
      <c r="D131" s="12">
        <v>28.7287394154839</v>
      </c>
      <c r="E131" s="13">
        <f t="shared" si="135"/>
        <v>28.6031783287097</v>
      </c>
      <c r="F131" s="9" t="s">
        <v>107</v>
      </c>
      <c r="G131" s="6">
        <v>9</v>
      </c>
      <c r="H131" s="11">
        <f t="shared" si="119"/>
        <v>28.7287394154839</v>
      </c>
      <c r="I131" s="11">
        <f t="shared" si="120"/>
        <v>301.878739415484</v>
      </c>
      <c r="J131" s="11">
        <f t="shared" si="121"/>
        <v>0.518178005837162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6"/>
        <v>1.19067090084385</v>
      </c>
      <c r="P131" s="11">
        <f t="shared" si="124"/>
        <v>0.616979473007605</v>
      </c>
      <c r="Q131" s="17">
        <f t="shared" si="125"/>
        <v>0.160414662981977</v>
      </c>
      <c r="R131" s="11">
        <f t="shared" si="126"/>
        <v>0.1355172</v>
      </c>
      <c r="S131" s="18">
        <f t="shared" si="127"/>
        <v>1.18372179311539</v>
      </c>
      <c r="T131" s="3">
        <v>0.01</v>
      </c>
      <c r="U131" s="19">
        <f t="shared" si="128"/>
        <v>0.0118372179311539</v>
      </c>
      <c r="V131" s="18"/>
      <c r="W131" s="3"/>
      <c r="X131" s="3"/>
      <c r="Y131" s="20"/>
      <c r="Z131" s="3"/>
      <c r="AA131" s="21"/>
      <c r="AB131" s="3"/>
      <c r="AC131" s="3"/>
      <c r="AD131" s="3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0.0217872179311539</v>
      </c>
      <c r="AU131" s="27">
        <f t="shared" si="132"/>
        <v>52.122</v>
      </c>
      <c r="AV131" s="1">
        <f t="shared" si="133"/>
        <v>0.26</v>
      </c>
      <c r="AW131" s="2">
        <f t="shared" si="137"/>
        <v>0.0166666666666667</v>
      </c>
      <c r="AX131" s="1">
        <f t="shared" si="134"/>
        <v>32.9700609296541</v>
      </c>
    </row>
    <row r="132" s="1" customFormat="1" spans="1:50">
      <c r="A132" s="6"/>
      <c r="B132" s="6"/>
      <c r="C132" s="9">
        <v>9</v>
      </c>
      <c r="D132" s="12">
        <v>23.7227821103333</v>
      </c>
      <c r="E132" s="13">
        <f t="shared" si="135"/>
        <v>28.7287394154839</v>
      </c>
      <c r="F132" s="9" t="s">
        <v>107</v>
      </c>
      <c r="G132" s="6">
        <v>10</v>
      </c>
      <c r="H132" s="11">
        <f t="shared" si="119"/>
        <v>23.7227821103333</v>
      </c>
      <c r="I132" s="11">
        <f t="shared" si="120"/>
        <v>296.872782110333</v>
      </c>
      <c r="J132" s="11">
        <f t="shared" si="121"/>
        <v>0.300799129356713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6"/>
        <v>1.09491142783625</v>
      </c>
      <c r="P132" s="11">
        <f t="shared" si="124"/>
        <v>0.329348404215859</v>
      </c>
      <c r="Q132" s="17">
        <f t="shared" si="125"/>
        <v>0.0856305850961234</v>
      </c>
      <c r="R132" s="11">
        <f t="shared" si="126"/>
        <v>0.1355172</v>
      </c>
      <c r="S132" s="18">
        <f t="shared" si="127"/>
        <v>0.631879828509764</v>
      </c>
      <c r="T132" s="3">
        <v>0.01</v>
      </c>
      <c r="U132" s="19">
        <f t="shared" si="128"/>
        <v>0.00631879828509764</v>
      </c>
      <c r="V132" s="18"/>
      <c r="W132" s="3"/>
      <c r="X132" s="3"/>
      <c r="Y132" s="20"/>
      <c r="Z132" s="3"/>
      <c r="AA132" s="21"/>
      <c r="AB132" s="3"/>
      <c r="AC132" s="3"/>
      <c r="AD132" s="3"/>
      <c r="AE132" s="18">
        <v>0.005</v>
      </c>
      <c r="AF132" s="3">
        <v>0.49</v>
      </c>
      <c r="AG132" s="19">
        <f t="shared" si="129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0.0162687982850976</v>
      </c>
      <c r="AU132" s="27">
        <f t="shared" si="132"/>
        <v>52.122</v>
      </c>
      <c r="AV132" s="1">
        <f t="shared" si="133"/>
        <v>0.26</v>
      </c>
      <c r="AW132" s="2">
        <f t="shared" si="137"/>
        <v>0.0166666666666667</v>
      </c>
      <c r="AX132" s="1">
        <f t="shared" si="134"/>
        <v>24.6191722324004</v>
      </c>
    </row>
    <row r="133" s="1" customFormat="1" spans="1:50">
      <c r="A133" s="6"/>
      <c r="B133" s="6"/>
      <c r="C133" s="9">
        <v>10</v>
      </c>
      <c r="D133" s="12">
        <v>16.7821688374194</v>
      </c>
      <c r="E133" s="13">
        <f t="shared" si="135"/>
        <v>23.7227821103333</v>
      </c>
      <c r="F133" s="9" t="s">
        <v>107</v>
      </c>
      <c r="G133" s="6">
        <v>11</v>
      </c>
      <c r="H133" s="11">
        <f t="shared" si="119"/>
        <v>16.7821688374194</v>
      </c>
      <c r="I133" s="11">
        <f t="shared" si="120"/>
        <v>289.932168837419</v>
      </c>
      <c r="J133" s="11">
        <f t="shared" si="121"/>
        <v>0.137181271754898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0.727284872439369</v>
      </c>
      <c r="O133" s="11">
        <f t="shared" si="136"/>
        <v>0.55949815118102</v>
      </c>
      <c r="P133" s="11">
        <f t="shared" si="124"/>
        <v>0.0767526679235265</v>
      </c>
      <c r="Q133" s="17">
        <f t="shared" si="125"/>
        <v>0.0199556936601169</v>
      </c>
      <c r="R133" s="11">
        <f t="shared" si="126"/>
        <v>0.1355172</v>
      </c>
      <c r="S133" s="18">
        <f t="shared" si="127"/>
        <v>0.147255799707468</v>
      </c>
      <c r="T133" s="3">
        <v>0.01</v>
      </c>
      <c r="U133" s="19">
        <f t="shared" si="128"/>
        <v>0.00147255799707468</v>
      </c>
      <c r="V133" s="18"/>
      <c r="W133" s="3"/>
      <c r="X133" s="3"/>
      <c r="Y133" s="20"/>
      <c r="Z133" s="3"/>
      <c r="AA133" s="21"/>
      <c r="AB133" s="3"/>
      <c r="AC133" s="3"/>
      <c r="AD133" s="3"/>
      <c r="AE133" s="18">
        <v>0.001</v>
      </c>
      <c r="AF133" s="3">
        <v>0.49</v>
      </c>
      <c r="AG133" s="19">
        <f t="shared" si="129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0.00696255799707468</v>
      </c>
      <c r="AU133" s="27">
        <f t="shared" si="132"/>
        <v>52.122</v>
      </c>
      <c r="AV133" s="1">
        <f t="shared" si="133"/>
        <v>0.26</v>
      </c>
      <c r="AW133" s="2">
        <f t="shared" si="137"/>
        <v>0.0166666666666667</v>
      </c>
      <c r="AX133" s="1">
        <f t="shared" si="134"/>
        <v>10.5362677380464</v>
      </c>
    </row>
    <row r="134" s="1" customFormat="1" spans="1:51">
      <c r="A134" s="6"/>
      <c r="B134" s="6"/>
      <c r="C134" s="9">
        <v>11</v>
      </c>
      <c r="D134" s="12">
        <v>11.7116022017667</v>
      </c>
      <c r="E134" s="13">
        <f t="shared" si="135"/>
        <v>16.7821688374194</v>
      </c>
      <c r="F134" s="9" t="s">
        <v>109</v>
      </c>
      <c r="G134" s="6">
        <v>12</v>
      </c>
      <c r="H134" s="11">
        <f t="shared" si="119"/>
        <v>11.7116022017667</v>
      </c>
      <c r="I134" s="11">
        <f t="shared" si="120"/>
        <v>284.861602201767</v>
      </c>
      <c r="J134" s="11">
        <f t="shared" si="121"/>
        <v>0.0754539419775128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6"/>
        <v>1.00396548325749</v>
      </c>
      <c r="P134" s="11">
        <f t="shared" si="124"/>
        <v>0.0757531533211364</v>
      </c>
      <c r="Q134" s="17">
        <f t="shared" si="125"/>
        <v>0.0196958198634955</v>
      </c>
      <c r="R134" s="11">
        <f t="shared" si="126"/>
        <v>0.1355172</v>
      </c>
      <c r="S134" s="18">
        <f t="shared" si="127"/>
        <v>0.145338155330065</v>
      </c>
      <c r="T134" s="3">
        <v>0.01</v>
      </c>
      <c r="U134" s="19">
        <f t="shared" si="128"/>
        <v>0.00145338155330065</v>
      </c>
      <c r="V134" s="18"/>
      <c r="W134" s="3"/>
      <c r="X134" s="3"/>
      <c r="Y134" s="20"/>
      <c r="Z134" s="3"/>
      <c r="AA134" s="21"/>
      <c r="AB134" s="3"/>
      <c r="AC134" s="3"/>
      <c r="AD134" s="3"/>
      <c r="AE134" s="18">
        <v>0.001</v>
      </c>
      <c r="AF134" s="3">
        <v>0.49</v>
      </c>
      <c r="AG134" s="19">
        <f t="shared" si="129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0.00694338155330065</v>
      </c>
      <c r="AU134" s="27">
        <f t="shared" si="132"/>
        <v>52.122</v>
      </c>
      <c r="AV134" s="1">
        <f t="shared" si="133"/>
        <v>0.26</v>
      </c>
      <c r="AW134" s="2">
        <f t="shared" si="137"/>
        <v>0.0166666666666667</v>
      </c>
      <c r="AX134" s="1">
        <f t="shared" si="134"/>
        <v>10.5072484974237</v>
      </c>
      <c r="AY134" s="1">
        <f>SUM(AX123:AX134)</f>
        <v>244.851254380312</v>
      </c>
    </row>
    <row r="135" s="1" customFormat="1" spans="1:46">
      <c r="A135" s="6"/>
      <c r="B135" s="6"/>
      <c r="C135" s="9">
        <v>12</v>
      </c>
      <c r="D135" s="12">
        <v>4.82282120012903</v>
      </c>
      <c r="E135" s="13">
        <f t="shared" si="135"/>
        <v>11.7116022017667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4.52</v>
      </c>
      <c r="E139" s="9"/>
      <c r="F139" s="9"/>
      <c r="G139" s="6">
        <v>1</v>
      </c>
      <c r="H139" s="11">
        <f t="shared" ref="H139:H150" si="138">E140</f>
        <v>4.52</v>
      </c>
      <c r="I139" s="11">
        <f t="shared" ref="I139:I150" si="139">H139+273.15</f>
        <v>277.67</v>
      </c>
      <c r="J139" s="11">
        <f t="shared" ref="J139:J150" si="140">EXP(($C$18*(I139-$C$16))/($C$19*I139*$C$16))</f>
        <v>0.0311323266050118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0.00886337338444687</v>
      </c>
      <c r="Q139" s="17">
        <f t="shared" ref="Q139:Q150" si="144">P139*$B$125</f>
        <v>0.00230447707995619</v>
      </c>
      <c r="R139" s="11">
        <f t="shared" ref="R139:R150" si="145">L139*$B$125</f>
        <v>0.074022</v>
      </c>
      <c r="S139" s="18">
        <f t="shared" ref="S139:S150" si="146">Q139/R139</f>
        <v>0.0311323266050118</v>
      </c>
      <c r="T139" s="3">
        <v>0.01</v>
      </c>
      <c r="U139" s="19">
        <f t="shared" ref="U139:U150" si="147">S139*T139</f>
        <v>0.000311323266050118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0.00580132326605012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>$E$11/12</f>
        <v>0.141666666666667</v>
      </c>
      <c r="AX139" s="1">
        <f t="shared" ref="AX139:AX150" si="153">AW139*10000*AV139*0.67*AU139*AT139</f>
        <v>40.7596418633917</v>
      </c>
      <c r="AZ139" s="2">
        <f>$E$12/12</f>
        <v>0.0416666666666667</v>
      </c>
      <c r="BA139" s="1">
        <f t="shared" ref="BA139:BA150" si="154">AZ139*10000*AV139*0.67*AU139*AT139</f>
        <v>11.9881299598211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1.47408264835484</v>
      </c>
      <c r="E140" s="13">
        <f t="shared" ref="E140:E151" si="155">D139</f>
        <v>4.52</v>
      </c>
      <c r="F140" s="9" t="s">
        <v>107</v>
      </c>
      <c r="G140" s="6">
        <v>2</v>
      </c>
      <c r="H140" s="11">
        <f t="shared" si="138"/>
        <v>1.47408264835484</v>
      </c>
      <c r="I140" s="11">
        <f t="shared" si="139"/>
        <v>274.624082648355</v>
      </c>
      <c r="J140" s="11">
        <f t="shared" si="140"/>
        <v>0.0211010188557769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6">L140+O139-P139-N140</f>
        <v>0.560536626615553</v>
      </c>
      <c r="P140" s="11">
        <f t="shared" si="143"/>
        <v>0.0118278939275684</v>
      </c>
      <c r="Q140" s="17">
        <f t="shared" si="144"/>
        <v>0.00307525242116777</v>
      </c>
      <c r="R140" s="11">
        <f t="shared" si="145"/>
        <v>0.074022</v>
      </c>
      <c r="S140" s="18">
        <f t="shared" si="146"/>
        <v>0.0415451139008372</v>
      </c>
      <c r="T140" s="3">
        <v>0.01</v>
      </c>
      <c r="U140" s="19">
        <f t="shared" si="147"/>
        <v>0.000415451139008372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0.00590545113900837</v>
      </c>
      <c r="AU140" s="27">
        <f t="shared" si="151"/>
        <v>28.47</v>
      </c>
      <c r="AV140" s="1">
        <f t="shared" si="152"/>
        <v>0.26</v>
      </c>
      <c r="AW140" s="2">
        <f t="shared" ref="AW140:AW150" si="157">$E$11/12</f>
        <v>0.141666666666667</v>
      </c>
      <c r="AX140" s="1">
        <f t="shared" si="153"/>
        <v>41.4912361247584</v>
      </c>
      <c r="AZ140" s="2">
        <f t="shared" ref="AZ140:AZ150" si="158">$E$12/12</f>
        <v>0.0416666666666667</v>
      </c>
      <c r="BA140" s="1">
        <f t="shared" si="154"/>
        <v>12.203304742576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4.06330379671429</v>
      </c>
      <c r="E141" s="13">
        <f t="shared" si="155"/>
        <v>1.47408264835484</v>
      </c>
      <c r="F141" s="9" t="s">
        <v>107</v>
      </c>
      <c r="G141" s="6">
        <v>3</v>
      </c>
      <c r="H141" s="11">
        <f t="shared" si="138"/>
        <v>4.06330379671429</v>
      </c>
      <c r="I141" s="11">
        <f t="shared" si="139"/>
        <v>277.213303796714</v>
      </c>
      <c r="J141" s="11">
        <f t="shared" si="140"/>
        <v>0.0293847848057027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6"/>
        <v>0.833408732687985</v>
      </c>
      <c r="P141" s="11">
        <f t="shared" si="143"/>
        <v>0.0244895362652298</v>
      </c>
      <c r="Q141" s="17">
        <f t="shared" si="144"/>
        <v>0.00636727942895975</v>
      </c>
      <c r="R141" s="11">
        <f t="shared" si="145"/>
        <v>0.074022</v>
      </c>
      <c r="S141" s="18">
        <f t="shared" si="146"/>
        <v>0.0860187434676144</v>
      </c>
      <c r="T141" s="3">
        <v>0.01</v>
      </c>
      <c r="U141" s="19">
        <f t="shared" si="147"/>
        <v>0.000860187434676144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0.00635018743467614</v>
      </c>
      <c r="AU141" s="27">
        <f t="shared" si="151"/>
        <v>28.47</v>
      </c>
      <c r="AV141" s="1">
        <f t="shared" si="152"/>
        <v>0.26</v>
      </c>
      <c r="AW141" s="2">
        <f t="shared" si="157"/>
        <v>0.141666666666667</v>
      </c>
      <c r="AX141" s="1">
        <f t="shared" si="153"/>
        <v>44.615918426321</v>
      </c>
      <c r="AZ141" s="2">
        <f t="shared" si="158"/>
        <v>0.0416666666666667</v>
      </c>
      <c r="BA141" s="1">
        <f t="shared" si="154"/>
        <v>13.1223289489179</v>
      </c>
    </row>
    <row r="142" s="1" customFormat="1" spans="1:53">
      <c r="A142" s="6"/>
      <c r="B142" s="6"/>
      <c r="C142" s="9">
        <v>3</v>
      </c>
      <c r="D142" s="12">
        <v>11.1267924238387</v>
      </c>
      <c r="E142" s="13">
        <f t="shared" si="155"/>
        <v>4.06330379671429</v>
      </c>
      <c r="F142" s="9" t="s">
        <v>107</v>
      </c>
      <c r="G142" s="6">
        <v>4</v>
      </c>
      <c r="H142" s="11">
        <f t="shared" si="138"/>
        <v>11.1267924238387</v>
      </c>
      <c r="I142" s="11">
        <f t="shared" si="139"/>
        <v>284.276792423839</v>
      </c>
      <c r="J142" s="11">
        <f t="shared" si="140"/>
        <v>0.0703305508188823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6"/>
        <v>1.09361919642276</v>
      </c>
      <c r="P142" s="11">
        <f t="shared" si="143"/>
        <v>0.0769148404705157</v>
      </c>
      <c r="Q142" s="17">
        <f t="shared" si="144"/>
        <v>0.0199978585223341</v>
      </c>
      <c r="R142" s="11">
        <f t="shared" si="145"/>
        <v>0.074022</v>
      </c>
      <c r="S142" s="18">
        <f t="shared" si="146"/>
        <v>0.270161013243821</v>
      </c>
      <c r="T142" s="3">
        <v>0.01</v>
      </c>
      <c r="U142" s="19">
        <f t="shared" si="147"/>
        <v>0.00270161013243821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8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0.00819161013243821</v>
      </c>
      <c r="AU142" s="27">
        <f t="shared" si="151"/>
        <v>28.47</v>
      </c>
      <c r="AV142" s="1">
        <f t="shared" si="152"/>
        <v>0.26</v>
      </c>
      <c r="AW142" s="2">
        <f t="shared" si="157"/>
        <v>0.141666666666667</v>
      </c>
      <c r="AX142" s="1">
        <f t="shared" si="153"/>
        <v>57.5536097491155</v>
      </c>
      <c r="AZ142" s="2">
        <f t="shared" si="158"/>
        <v>0.0416666666666667</v>
      </c>
      <c r="BA142" s="1">
        <f t="shared" si="154"/>
        <v>16.9275322791516</v>
      </c>
    </row>
    <row r="143" s="1" customFormat="1" spans="1:53">
      <c r="A143" s="6"/>
      <c r="B143" s="6"/>
      <c r="C143" s="9">
        <v>4</v>
      </c>
      <c r="D143" s="12">
        <v>16.8953316683333</v>
      </c>
      <c r="E143" s="13">
        <f t="shared" si="155"/>
        <v>11.1267924238387</v>
      </c>
      <c r="F143" s="9" t="s">
        <v>107</v>
      </c>
      <c r="G143" s="6">
        <v>5</v>
      </c>
      <c r="H143" s="11">
        <f t="shared" si="138"/>
        <v>16.8953316683333</v>
      </c>
      <c r="I143" s="11">
        <f t="shared" si="139"/>
        <v>290.045331668333</v>
      </c>
      <c r="J143" s="11">
        <f t="shared" si="140"/>
        <v>0.138990529361793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0.965869138154627</v>
      </c>
      <c r="O143" s="11">
        <f t="shared" si="156"/>
        <v>0.335535217797612</v>
      </c>
      <c r="P143" s="11">
        <f t="shared" si="143"/>
        <v>0.0466362175412145</v>
      </c>
      <c r="Q143" s="17">
        <f t="shared" si="144"/>
        <v>0.0121254165607158</v>
      </c>
      <c r="R143" s="11">
        <f t="shared" si="145"/>
        <v>0.074022</v>
      </c>
      <c r="S143" s="18">
        <f t="shared" si="146"/>
        <v>0.163808280791059</v>
      </c>
      <c r="T143" s="3">
        <v>0.01</v>
      </c>
      <c r="U143" s="19">
        <f t="shared" si="147"/>
        <v>0.00163808280791059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0.0115880828079106</v>
      </c>
      <c r="AU143" s="27">
        <f t="shared" si="151"/>
        <v>28.47</v>
      </c>
      <c r="AV143" s="1">
        <f t="shared" si="152"/>
        <v>0.26</v>
      </c>
      <c r="AW143" s="2">
        <f t="shared" si="157"/>
        <v>0.141666666666667</v>
      </c>
      <c r="AX143" s="1">
        <f t="shared" si="153"/>
        <v>81.4169601438794</v>
      </c>
      <c r="AZ143" s="2">
        <f t="shared" si="158"/>
        <v>0.0416666666666667</v>
      </c>
      <c r="BA143" s="1">
        <f t="shared" si="154"/>
        <v>23.9461647481998</v>
      </c>
    </row>
    <row r="144" s="1" customFormat="1" spans="1:53">
      <c r="A144" s="6"/>
      <c r="B144" s="6"/>
      <c r="C144" s="9">
        <v>5</v>
      </c>
      <c r="D144" s="12">
        <v>21.19337077</v>
      </c>
      <c r="E144" s="13">
        <f t="shared" si="155"/>
        <v>16.8953316683333</v>
      </c>
      <c r="F144" s="9" t="s">
        <v>109</v>
      </c>
      <c r="G144" s="6">
        <v>6</v>
      </c>
      <c r="H144" s="11">
        <f t="shared" si="138"/>
        <v>21.19337077</v>
      </c>
      <c r="I144" s="11">
        <f t="shared" si="139"/>
        <v>294.34337077</v>
      </c>
      <c r="J144" s="11">
        <f t="shared" si="140"/>
        <v>0.226920000715199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6"/>
        <v>0.573599000256397</v>
      </c>
      <c r="P144" s="11">
        <f t="shared" si="143"/>
        <v>0.130161085548419</v>
      </c>
      <c r="Q144" s="17">
        <f t="shared" si="144"/>
        <v>0.0338418822425889</v>
      </c>
      <c r="R144" s="11">
        <f t="shared" si="145"/>
        <v>0.074022</v>
      </c>
      <c r="S144" s="18">
        <f t="shared" si="146"/>
        <v>0.457186812604211</v>
      </c>
      <c r="T144" s="3">
        <v>0.01</v>
      </c>
      <c r="U144" s="19">
        <f t="shared" si="147"/>
        <v>0.00457186812604211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0.01</v>
      </c>
      <c r="AF144" s="3">
        <v>0.49</v>
      </c>
      <c r="AG144" s="19">
        <f t="shared" si="148"/>
        <v>0.0049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0.0194718681260421</v>
      </c>
      <c r="AU144" s="27">
        <f t="shared" si="151"/>
        <v>28.47</v>
      </c>
      <c r="AV144" s="1">
        <f t="shared" si="152"/>
        <v>0.26</v>
      </c>
      <c r="AW144" s="2">
        <f t="shared" si="157"/>
        <v>0.141666666666667</v>
      </c>
      <c r="AX144" s="1">
        <f t="shared" si="153"/>
        <v>136.807816911924</v>
      </c>
      <c r="AZ144" s="2">
        <f t="shared" si="158"/>
        <v>0.0416666666666667</v>
      </c>
      <c r="BA144" s="1">
        <f t="shared" si="154"/>
        <v>40.2375932093894</v>
      </c>
    </row>
    <row r="145" s="1" customFormat="1" spans="1:53">
      <c r="A145" s="6"/>
      <c r="B145" s="6"/>
      <c r="C145" s="9">
        <v>6</v>
      </c>
      <c r="D145" s="12">
        <v>25.4452346833333</v>
      </c>
      <c r="E145" s="13">
        <f t="shared" si="155"/>
        <v>21.19337077</v>
      </c>
      <c r="F145" s="9" t="s">
        <v>107</v>
      </c>
      <c r="G145" s="6">
        <v>7</v>
      </c>
      <c r="H145" s="11">
        <f t="shared" si="138"/>
        <v>25.4452346833333</v>
      </c>
      <c r="I145" s="11">
        <f t="shared" si="139"/>
        <v>298.595234683333</v>
      </c>
      <c r="J145" s="11">
        <f t="shared" si="140"/>
        <v>0.363448552470424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6"/>
        <v>0.728137914707978</v>
      </c>
      <c r="P145" s="11">
        <f t="shared" si="143"/>
        <v>0.264640671099448</v>
      </c>
      <c r="Q145" s="17">
        <f t="shared" si="144"/>
        <v>0.0688065744858564</v>
      </c>
      <c r="R145" s="11">
        <f t="shared" si="145"/>
        <v>0.074022</v>
      </c>
      <c r="S145" s="18">
        <f t="shared" si="146"/>
        <v>0.929542223742353</v>
      </c>
      <c r="T145" s="3">
        <v>0.01</v>
      </c>
      <c r="U145" s="19">
        <f t="shared" si="147"/>
        <v>0.00929542223742353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0.01</v>
      </c>
      <c r="AF145" s="3">
        <v>0.49</v>
      </c>
      <c r="AG145" s="19">
        <f t="shared" si="148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0.0241954222374235</v>
      </c>
      <c r="AU145" s="27">
        <f t="shared" si="151"/>
        <v>28.47</v>
      </c>
      <c r="AV145" s="1">
        <f t="shared" si="152"/>
        <v>0.26</v>
      </c>
      <c r="AW145" s="2">
        <f t="shared" si="157"/>
        <v>0.141666666666667</v>
      </c>
      <c r="AX145" s="1">
        <f t="shared" si="153"/>
        <v>169.995137299492</v>
      </c>
      <c r="AZ145" s="2">
        <f t="shared" si="158"/>
        <v>0.0416666666666667</v>
      </c>
      <c r="BA145" s="1">
        <f t="shared" si="154"/>
        <v>49.9985697939682</v>
      </c>
    </row>
    <row r="146" s="1" customFormat="1" spans="1:53">
      <c r="A146" s="6"/>
      <c r="B146" s="6"/>
      <c r="C146" s="9">
        <v>7</v>
      </c>
      <c r="D146" s="12">
        <v>28.6031783287097</v>
      </c>
      <c r="E146" s="13">
        <f t="shared" si="155"/>
        <v>25.4452346833333</v>
      </c>
      <c r="F146" s="9" t="s">
        <v>107</v>
      </c>
      <c r="G146" s="6">
        <v>8</v>
      </c>
      <c r="H146" s="11">
        <f t="shared" si="138"/>
        <v>28.6031783287097</v>
      </c>
      <c r="I146" s="11">
        <f t="shared" si="139"/>
        <v>301.75317832871</v>
      </c>
      <c r="J146" s="11">
        <f t="shared" si="140"/>
        <v>0.51126997383668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6"/>
        <v>0.748197243608531</v>
      </c>
      <c r="P146" s="11">
        <f t="shared" si="143"/>
        <v>0.382530785164409</v>
      </c>
      <c r="Q146" s="17">
        <f t="shared" si="144"/>
        <v>0.0994580041427465</v>
      </c>
      <c r="R146" s="11">
        <f t="shared" si="145"/>
        <v>0.074022</v>
      </c>
      <c r="S146" s="18">
        <f t="shared" si="146"/>
        <v>1.34362762614826</v>
      </c>
      <c r="T146" s="3">
        <v>0.01</v>
      </c>
      <c r="U146" s="19">
        <f t="shared" si="147"/>
        <v>0.0134362762614826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0.01</v>
      </c>
      <c r="AF146" s="3">
        <v>0.49</v>
      </c>
      <c r="AG146" s="19">
        <f t="shared" si="148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0.0283362762614826</v>
      </c>
      <c r="AU146" s="27">
        <f t="shared" si="151"/>
        <v>28.47</v>
      </c>
      <c r="AV146" s="1">
        <f t="shared" si="152"/>
        <v>0.26</v>
      </c>
      <c r="AW146" s="2">
        <f t="shared" si="157"/>
        <v>0.141666666666667</v>
      </c>
      <c r="AX146" s="1">
        <f t="shared" si="153"/>
        <v>199.08845261549</v>
      </c>
      <c r="AZ146" s="2">
        <f t="shared" si="158"/>
        <v>0.0416666666666667</v>
      </c>
      <c r="BA146" s="1">
        <f t="shared" si="154"/>
        <v>58.5554272398501</v>
      </c>
    </row>
    <row r="147" s="1" customFormat="1" spans="1:53">
      <c r="A147" s="6"/>
      <c r="B147" s="6"/>
      <c r="C147" s="9">
        <v>8</v>
      </c>
      <c r="D147" s="12">
        <v>28.7287394154839</v>
      </c>
      <c r="E147" s="13">
        <f t="shared" si="155"/>
        <v>28.6031783287097</v>
      </c>
      <c r="F147" s="9" t="s">
        <v>107</v>
      </c>
      <c r="G147" s="6">
        <v>9</v>
      </c>
      <c r="H147" s="11">
        <f t="shared" si="138"/>
        <v>28.7287394154839</v>
      </c>
      <c r="I147" s="11">
        <f t="shared" si="139"/>
        <v>301.878739415484</v>
      </c>
      <c r="J147" s="11">
        <f t="shared" si="140"/>
        <v>0.518178005837162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6"/>
        <v>0.650366458444121</v>
      </c>
      <c r="P147" s="11">
        <f t="shared" si="143"/>
        <v>0.337005594499952</v>
      </c>
      <c r="Q147" s="17">
        <f t="shared" si="144"/>
        <v>0.0876214545699876</v>
      </c>
      <c r="R147" s="11">
        <f t="shared" si="145"/>
        <v>0.074022</v>
      </c>
      <c r="S147" s="18">
        <f t="shared" si="146"/>
        <v>1.18372179311539</v>
      </c>
      <c r="T147" s="3">
        <v>0.01</v>
      </c>
      <c r="U147" s="19">
        <f t="shared" si="147"/>
        <v>0.0118372179311539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0.0217872179311539</v>
      </c>
      <c r="AU147" s="27">
        <f t="shared" si="151"/>
        <v>28.47</v>
      </c>
      <c r="AV147" s="1">
        <f t="shared" si="152"/>
        <v>0.26</v>
      </c>
      <c r="AW147" s="2">
        <f t="shared" si="157"/>
        <v>0.141666666666667</v>
      </c>
      <c r="AX147" s="1">
        <f t="shared" si="153"/>
        <v>153.07528288768</v>
      </c>
      <c r="AZ147" s="2">
        <f t="shared" si="158"/>
        <v>0.0416666666666667</v>
      </c>
      <c r="BA147" s="1">
        <f t="shared" si="154"/>
        <v>45.0221420257882</v>
      </c>
    </row>
    <row r="148" s="1" customFormat="1" spans="1:53">
      <c r="A148" s="6"/>
      <c r="B148" s="6"/>
      <c r="C148" s="9">
        <v>9</v>
      </c>
      <c r="D148" s="12">
        <v>23.7227821103333</v>
      </c>
      <c r="E148" s="13">
        <f t="shared" si="155"/>
        <v>28.7287394154839</v>
      </c>
      <c r="F148" s="9" t="s">
        <v>107</v>
      </c>
      <c r="G148" s="6">
        <v>10</v>
      </c>
      <c r="H148" s="11">
        <f t="shared" si="138"/>
        <v>23.7227821103333</v>
      </c>
      <c r="I148" s="11">
        <f t="shared" si="139"/>
        <v>296.872782110333</v>
      </c>
      <c r="J148" s="11">
        <f t="shared" si="140"/>
        <v>0.300799129356713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6"/>
        <v>0.598060863944169</v>
      </c>
      <c r="P148" s="11">
        <f t="shared" si="143"/>
        <v>0.17989618717673</v>
      </c>
      <c r="Q148" s="17">
        <f t="shared" si="144"/>
        <v>0.0467730086659498</v>
      </c>
      <c r="R148" s="11">
        <f t="shared" si="145"/>
        <v>0.074022</v>
      </c>
      <c r="S148" s="18">
        <f t="shared" si="146"/>
        <v>0.631879828509764</v>
      </c>
      <c r="T148" s="3">
        <v>0.01</v>
      </c>
      <c r="U148" s="19">
        <f t="shared" si="147"/>
        <v>0.00631879828509764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0.005</v>
      </c>
      <c r="AF148" s="3">
        <v>0.49</v>
      </c>
      <c r="AG148" s="19">
        <f t="shared" si="148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0.0162687982850976</v>
      </c>
      <c r="AU148" s="27">
        <f t="shared" si="151"/>
        <v>28.47</v>
      </c>
      <c r="AV148" s="1">
        <f t="shared" si="152"/>
        <v>0.26</v>
      </c>
      <c r="AW148" s="2">
        <f t="shared" si="157"/>
        <v>0.141666666666667</v>
      </c>
      <c r="AX148" s="1">
        <f t="shared" si="153"/>
        <v>114.303299650431</v>
      </c>
      <c r="AZ148" s="2">
        <f t="shared" si="158"/>
        <v>0.0416666666666667</v>
      </c>
      <c r="BA148" s="1">
        <f t="shared" si="154"/>
        <v>33.6186175442443</v>
      </c>
    </row>
    <row r="149" s="1" customFormat="1" spans="1:53">
      <c r="A149" s="6"/>
      <c r="B149" s="6"/>
      <c r="C149" s="9">
        <v>10</v>
      </c>
      <c r="D149" s="12">
        <v>16.7821688374194</v>
      </c>
      <c r="E149" s="13">
        <f t="shared" si="155"/>
        <v>23.7227821103333</v>
      </c>
      <c r="F149" s="9" t="s">
        <v>107</v>
      </c>
      <c r="G149" s="6">
        <v>11</v>
      </c>
      <c r="H149" s="11">
        <f t="shared" si="138"/>
        <v>16.7821688374194</v>
      </c>
      <c r="I149" s="11">
        <f t="shared" si="139"/>
        <v>289.932168837419</v>
      </c>
      <c r="J149" s="11">
        <f t="shared" si="140"/>
        <v>0.137181271754898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0.397256442929067</v>
      </c>
      <c r="O149" s="11">
        <f t="shared" si="156"/>
        <v>0.305608233838372</v>
      </c>
      <c r="P149" s="11">
        <f t="shared" si="143"/>
        <v>0.0419237261767161</v>
      </c>
      <c r="Q149" s="17">
        <f t="shared" si="144"/>
        <v>0.0109001688059462</v>
      </c>
      <c r="R149" s="11">
        <f t="shared" si="145"/>
        <v>0.074022</v>
      </c>
      <c r="S149" s="18">
        <f t="shared" si="146"/>
        <v>0.147255799707468</v>
      </c>
      <c r="T149" s="3">
        <v>0.01</v>
      </c>
      <c r="U149" s="19">
        <f t="shared" si="147"/>
        <v>0.00147255799707468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0.00696255799707468</v>
      </c>
      <c r="AU149" s="27">
        <f t="shared" si="151"/>
        <v>28.47</v>
      </c>
      <c r="AV149" s="1">
        <f t="shared" si="152"/>
        <v>0.26</v>
      </c>
      <c r="AW149" s="2">
        <f t="shared" si="157"/>
        <v>0.141666666666667</v>
      </c>
      <c r="AX149" s="1">
        <f t="shared" si="153"/>
        <v>48.9183859266439</v>
      </c>
      <c r="AZ149" s="2">
        <f t="shared" si="158"/>
        <v>0.0416666666666667</v>
      </c>
      <c r="BA149" s="1">
        <f t="shared" si="154"/>
        <v>14.38776056666</v>
      </c>
    </row>
    <row r="150" s="1" customFormat="1" spans="1:54">
      <c r="A150" s="6"/>
      <c r="B150" s="6"/>
      <c r="C150" s="9">
        <v>11</v>
      </c>
      <c r="D150" s="12">
        <v>11.7116022017667</v>
      </c>
      <c r="E150" s="13">
        <f t="shared" si="155"/>
        <v>16.7821688374194</v>
      </c>
      <c r="F150" s="9" t="s">
        <v>109</v>
      </c>
      <c r="G150" s="6">
        <v>12</v>
      </c>
      <c r="H150" s="11">
        <f t="shared" si="138"/>
        <v>11.7116022017667</v>
      </c>
      <c r="I150" s="11">
        <f t="shared" si="139"/>
        <v>284.861602201767</v>
      </c>
      <c r="J150" s="11">
        <f t="shared" si="140"/>
        <v>0.0754539419775128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6"/>
        <v>0.548384507661656</v>
      </c>
      <c r="P150" s="11">
        <f t="shared" si="143"/>
        <v>0.0413777728224695</v>
      </c>
      <c r="Q150" s="17">
        <f t="shared" si="144"/>
        <v>0.0107582209338421</v>
      </c>
      <c r="R150" s="11">
        <f t="shared" si="145"/>
        <v>0.074022</v>
      </c>
      <c r="S150" s="18">
        <f t="shared" si="146"/>
        <v>0.145338155330065</v>
      </c>
      <c r="T150" s="3">
        <v>0.01</v>
      </c>
      <c r="U150" s="19">
        <f t="shared" si="147"/>
        <v>0.00145338155330065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0.00694338155330065</v>
      </c>
      <c r="AU150" s="27">
        <f t="shared" si="151"/>
        <v>28.47</v>
      </c>
      <c r="AV150" s="1">
        <f t="shared" si="152"/>
        <v>0.26</v>
      </c>
      <c r="AW150" s="2">
        <f t="shared" si="157"/>
        <v>0.141666666666667</v>
      </c>
      <c r="AX150" s="1">
        <f t="shared" si="153"/>
        <v>48.7836537380384</v>
      </c>
      <c r="AY150" s="1">
        <f>SUM(AX139:AX150)</f>
        <v>1136.80939533717</v>
      </c>
      <c r="AZ150" s="2">
        <f t="shared" si="158"/>
        <v>0.0416666666666667</v>
      </c>
      <c r="BA150" s="1">
        <f t="shared" si="154"/>
        <v>14.3481334523642</v>
      </c>
      <c r="BB150" s="1">
        <f>SUM(BA139:BA150)</f>
        <v>334.355704510931</v>
      </c>
    </row>
    <row r="151" s="1" customFormat="1" spans="1:46">
      <c r="A151" s="6"/>
      <c r="B151" s="6"/>
      <c r="C151" s="9">
        <v>12</v>
      </c>
      <c r="D151" s="12">
        <v>4.82282120012903</v>
      </c>
      <c r="E151" s="13">
        <f t="shared" si="155"/>
        <v>11.7116022017667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19.7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82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144.7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1286.3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37430482.2752167</v>
      </c>
      <c r="J16" s="7" t="s">
        <v>35</v>
      </c>
      <c r="K16" s="7">
        <f>I16/(10000*1000)</f>
        <v>3.74304822752167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20420885.779839</v>
      </c>
      <c r="J17" s="7" t="s">
        <v>35</v>
      </c>
      <c r="K17" s="7">
        <f>I17/(10000*1000)</f>
        <v>2.0420885779839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7.18</v>
      </c>
      <c r="E29" s="9"/>
      <c r="F29" s="9"/>
      <c r="G29" s="6">
        <v>1</v>
      </c>
      <c r="H29" s="11">
        <f t="shared" ref="H29:H40" si="0">E30</f>
        <v>7.18</v>
      </c>
      <c r="I29" s="11">
        <f t="shared" ref="I29:I40" si="1">H29+273.15</f>
        <v>280.33</v>
      </c>
      <c r="J29" s="11">
        <f t="shared" ref="J29:J40" si="2">EXP(($C$18*(I29-$C$16))/($C$19*I29*$C$16))</f>
        <v>0.0434226853899752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0.043136457522113</v>
      </c>
      <c r="Q29" s="17">
        <f t="shared" ref="Q29:Q40" si="6">P29*$B$31</f>
        <v>0.00560773947787469</v>
      </c>
      <c r="R29" s="11">
        <f t="shared" ref="R29:R40" si="7">L29*$B$31</f>
        <v>0.129143083333333</v>
      </c>
      <c r="S29" s="18">
        <f t="shared" ref="S29:S40" si="8">Q29/R29</f>
        <v>0.0434226853899753</v>
      </c>
      <c r="T29" s="3">
        <v>0.01</v>
      </c>
      <c r="U29" s="19">
        <f t="shared" ref="U29:U40" si="9">S29*T29</f>
        <v>0.000434226853899753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0.0223342268538998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0.275</v>
      </c>
      <c r="AU29" s="1">
        <f t="shared" ref="AU29:AU40" si="17">AT29*10000*AS29*0.67*AR29*AQ29</f>
        <v>531.434286969234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5.18926401112903</v>
      </c>
      <c r="E30" s="13">
        <f t="shared" ref="E30:E41" si="18">D29</f>
        <v>7.18</v>
      </c>
      <c r="F30" s="9" t="s">
        <v>107</v>
      </c>
      <c r="G30" s="6">
        <v>2</v>
      </c>
      <c r="H30" s="11">
        <f t="shared" si="0"/>
        <v>5.18926401112903</v>
      </c>
      <c r="I30" s="11">
        <f t="shared" si="1"/>
        <v>278.339264011129</v>
      </c>
      <c r="J30" s="11">
        <f t="shared" si="2"/>
        <v>0.0338711182576775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1.94368020914455</v>
      </c>
      <c r="P30" s="11">
        <f t="shared" si="5"/>
        <v>0.0658346222190425</v>
      </c>
      <c r="Q30" s="17">
        <f t="shared" si="6"/>
        <v>0.00855850088847553</v>
      </c>
      <c r="R30" s="11">
        <f t="shared" si="7"/>
        <v>0.129143083333333</v>
      </c>
      <c r="S30" s="18">
        <f t="shared" si="8"/>
        <v>0.0662714616034454</v>
      </c>
      <c r="T30" s="3">
        <v>0.01</v>
      </c>
      <c r="U30" s="19">
        <f t="shared" si="9"/>
        <v>0.000662714616034454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0.0225627146160345</v>
      </c>
      <c r="AR30" s="27">
        <f t="shared" si="15"/>
        <v>99.3408333333333</v>
      </c>
      <c r="AS30" s="1">
        <f t="shared" si="16"/>
        <v>0.13</v>
      </c>
      <c r="AT30" s="2">
        <f t="shared" ref="AT30:AT40" si="20">$E$4/12</f>
        <v>0.275</v>
      </c>
      <c r="AU30" s="1">
        <f t="shared" si="17"/>
        <v>536.871064868266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6.39866404278571</v>
      </c>
      <c r="E31" s="13">
        <f t="shared" si="18"/>
        <v>5.18926401112903</v>
      </c>
      <c r="F31" s="9" t="s">
        <v>107</v>
      </c>
      <c r="G31" s="6">
        <v>3</v>
      </c>
      <c r="H31" s="11">
        <f t="shared" si="0"/>
        <v>6.39866404278571</v>
      </c>
      <c r="I31" s="11">
        <f t="shared" si="1"/>
        <v>279.548664042786</v>
      </c>
      <c r="J31" s="11">
        <f t="shared" si="2"/>
        <v>0.0394053944731885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2.87125392025884</v>
      </c>
      <c r="P31" s="11">
        <f t="shared" si="5"/>
        <v>0.113142893360489</v>
      </c>
      <c r="Q31" s="17">
        <f t="shared" si="6"/>
        <v>0.0147085761368635</v>
      </c>
      <c r="R31" s="11">
        <f t="shared" si="7"/>
        <v>0.129143083333333</v>
      </c>
      <c r="S31" s="18">
        <f t="shared" si="8"/>
        <v>0.11389364228589</v>
      </c>
      <c r="T31" s="3">
        <v>0.01</v>
      </c>
      <c r="U31" s="19">
        <f t="shared" si="9"/>
        <v>0.0011389364228589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0.0230389364228589</v>
      </c>
      <c r="AR31" s="27">
        <f t="shared" si="15"/>
        <v>99.3408333333333</v>
      </c>
      <c r="AS31" s="1">
        <f t="shared" si="16"/>
        <v>0.13</v>
      </c>
      <c r="AT31" s="2">
        <f t="shared" si="20"/>
        <v>0.275</v>
      </c>
      <c r="AU31" s="1">
        <f t="shared" si="17"/>
        <v>548.202578513421</v>
      </c>
    </row>
    <row r="32" s="1" customFormat="1" spans="1:47">
      <c r="A32" s="6"/>
      <c r="B32" s="6"/>
      <c r="C32" s="9">
        <v>3</v>
      </c>
      <c r="D32" s="12">
        <v>13.3496443334516</v>
      </c>
      <c r="E32" s="13">
        <f t="shared" si="18"/>
        <v>6.39866404278571</v>
      </c>
      <c r="F32" s="9" t="s">
        <v>107</v>
      </c>
      <c r="G32" s="6">
        <v>4</v>
      </c>
      <c r="H32" s="11">
        <f t="shared" si="0"/>
        <v>13.3496443334516</v>
      </c>
      <c r="I32" s="11">
        <f t="shared" si="1"/>
        <v>286.499644333452</v>
      </c>
      <c r="J32" s="11">
        <f t="shared" si="2"/>
        <v>0.0917390974009924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3.75151936023169</v>
      </c>
      <c r="P32" s="11">
        <f t="shared" si="5"/>
        <v>0.344160999990003</v>
      </c>
      <c r="Q32" s="17">
        <f t="shared" si="6"/>
        <v>0.0447409299987005</v>
      </c>
      <c r="R32" s="11">
        <f t="shared" si="7"/>
        <v>0.129143083333333</v>
      </c>
      <c r="S32" s="18">
        <f t="shared" si="8"/>
        <v>0.346444647625603</v>
      </c>
      <c r="T32" s="3">
        <v>0.01</v>
      </c>
      <c r="U32" s="19">
        <f t="shared" si="9"/>
        <v>0.00346444647625603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0.032914446476256</v>
      </c>
      <c r="AR32" s="27">
        <f t="shared" si="15"/>
        <v>99.3408333333333</v>
      </c>
      <c r="AS32" s="1">
        <f t="shared" si="16"/>
        <v>0.13</v>
      </c>
      <c r="AT32" s="2">
        <f t="shared" si="20"/>
        <v>0.275</v>
      </c>
      <c r="AU32" s="1">
        <f t="shared" si="17"/>
        <v>783.186519440314</v>
      </c>
    </row>
    <row r="33" s="1" customFormat="1" spans="1:47">
      <c r="A33" s="6"/>
      <c r="B33" s="6"/>
      <c r="C33" s="9">
        <v>4</v>
      </c>
      <c r="D33" s="12">
        <v>18.5614273816667</v>
      </c>
      <c r="E33" s="13">
        <f t="shared" si="18"/>
        <v>13.3496443334516</v>
      </c>
      <c r="F33" s="9" t="s">
        <v>107</v>
      </c>
      <c r="G33" s="6">
        <v>5</v>
      </c>
      <c r="H33" s="11">
        <f t="shared" si="0"/>
        <v>18.5614273816667</v>
      </c>
      <c r="I33" s="11">
        <f t="shared" si="1"/>
        <v>291.711427381667</v>
      </c>
      <c r="J33" s="11">
        <f t="shared" si="2"/>
        <v>0.16836573135752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3.2369904422296</v>
      </c>
      <c r="O33" s="11">
        <f t="shared" si="19"/>
        <v>1.16377625134542</v>
      </c>
      <c r="P33" s="11">
        <f t="shared" si="5"/>
        <v>0.195940039694284</v>
      </c>
      <c r="Q33" s="17">
        <f t="shared" si="6"/>
        <v>0.0254722051602569</v>
      </c>
      <c r="R33" s="11">
        <f t="shared" si="7"/>
        <v>0.129143083333333</v>
      </c>
      <c r="S33" s="18">
        <f t="shared" si="8"/>
        <v>0.197240181222174</v>
      </c>
      <c r="T33" s="3">
        <v>0.01</v>
      </c>
      <c r="U33" s="19">
        <f t="shared" si="9"/>
        <v>0.00197240181222174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0.0314224018122217</v>
      </c>
      <c r="AR33" s="27">
        <f t="shared" si="15"/>
        <v>99.3408333333333</v>
      </c>
      <c r="AS33" s="1">
        <f t="shared" si="16"/>
        <v>0.13</v>
      </c>
      <c r="AT33" s="2">
        <f t="shared" si="20"/>
        <v>0.275</v>
      </c>
      <c r="AU33" s="1">
        <f t="shared" si="17"/>
        <v>747.683893925481</v>
      </c>
    </row>
    <row r="34" s="1" customFormat="1" spans="1:47">
      <c r="A34" s="6"/>
      <c r="B34" s="6"/>
      <c r="C34" s="9">
        <v>5</v>
      </c>
      <c r="D34" s="12">
        <v>23.3515546958065</v>
      </c>
      <c r="E34" s="13">
        <f t="shared" si="18"/>
        <v>18.5614273816667</v>
      </c>
      <c r="F34" s="9" t="s">
        <v>109</v>
      </c>
      <c r="G34" s="6">
        <v>6</v>
      </c>
      <c r="H34" s="11">
        <f t="shared" si="0"/>
        <v>23.3515546958065</v>
      </c>
      <c r="I34" s="11">
        <f t="shared" si="1"/>
        <v>296.501554695806</v>
      </c>
      <c r="J34" s="11">
        <f t="shared" si="2"/>
        <v>0.288697365926723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1.96124454498447</v>
      </c>
      <c r="P34" s="11">
        <f t="shared" si="5"/>
        <v>0.566206134075171</v>
      </c>
      <c r="Q34" s="17">
        <f t="shared" si="6"/>
        <v>0.0736067974297722</v>
      </c>
      <c r="R34" s="11">
        <f t="shared" si="7"/>
        <v>0.129143083333333</v>
      </c>
      <c r="S34" s="18">
        <f t="shared" si="8"/>
        <v>0.56996314111368</v>
      </c>
      <c r="T34" s="3">
        <v>0.01</v>
      </c>
      <c r="U34" s="19">
        <f t="shared" si="9"/>
        <v>0.0056996314111368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0.0351496314111368</v>
      </c>
      <c r="AR34" s="27">
        <f t="shared" si="15"/>
        <v>99.3408333333333</v>
      </c>
      <c r="AS34" s="1">
        <f t="shared" si="16"/>
        <v>0.13</v>
      </c>
      <c r="AT34" s="2">
        <f t="shared" si="20"/>
        <v>0.275</v>
      </c>
      <c r="AU34" s="1">
        <f t="shared" si="17"/>
        <v>836.371880182064</v>
      </c>
    </row>
    <row r="35" s="1" customFormat="1" spans="1:47">
      <c r="A35" s="6"/>
      <c r="B35" s="6"/>
      <c r="C35" s="9">
        <v>6</v>
      </c>
      <c r="D35" s="12">
        <v>24.932097873</v>
      </c>
      <c r="E35" s="13">
        <f t="shared" si="18"/>
        <v>23.3515546958065</v>
      </c>
      <c r="F35" s="9" t="s">
        <v>107</v>
      </c>
      <c r="G35" s="6">
        <v>7</v>
      </c>
      <c r="H35" s="11">
        <f t="shared" si="0"/>
        <v>24.932097873</v>
      </c>
      <c r="I35" s="11">
        <f t="shared" si="1"/>
        <v>298.082097873</v>
      </c>
      <c r="J35" s="11">
        <f t="shared" si="2"/>
        <v>0.343608598027101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2.38844674424263</v>
      </c>
      <c r="P35" s="11">
        <f t="shared" si="5"/>
        <v>0.820690837251603</v>
      </c>
      <c r="Q35" s="17">
        <f t="shared" si="6"/>
        <v>0.106689808842708</v>
      </c>
      <c r="R35" s="11">
        <f t="shared" si="7"/>
        <v>0.129143083333333</v>
      </c>
      <c r="S35" s="18">
        <f t="shared" si="8"/>
        <v>0.826136453373425</v>
      </c>
      <c r="T35" s="3">
        <v>0.01</v>
      </c>
      <c r="U35" s="19">
        <f t="shared" si="9"/>
        <v>0.00826136453373425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0.0431613645337343</v>
      </c>
      <c r="AR35" s="27">
        <f t="shared" si="15"/>
        <v>99.3408333333333</v>
      </c>
      <c r="AS35" s="1">
        <f t="shared" si="16"/>
        <v>0.13</v>
      </c>
      <c r="AT35" s="2">
        <f t="shared" si="20"/>
        <v>0.275</v>
      </c>
      <c r="AU35" s="1">
        <f t="shared" si="17"/>
        <v>1027.00797012811</v>
      </c>
    </row>
    <row r="36" s="1" customFormat="1" spans="1:47">
      <c r="A36" s="6"/>
      <c r="B36" s="6"/>
      <c r="C36" s="9">
        <v>7</v>
      </c>
      <c r="D36" s="12">
        <v>28.6009038154839</v>
      </c>
      <c r="E36" s="13">
        <f t="shared" si="18"/>
        <v>24.932097873</v>
      </c>
      <c r="F36" s="9" t="s">
        <v>107</v>
      </c>
      <c r="G36" s="6">
        <v>8</v>
      </c>
      <c r="H36" s="11">
        <f t="shared" si="0"/>
        <v>28.6009038154839</v>
      </c>
      <c r="I36" s="11">
        <f t="shared" si="1"/>
        <v>301.750903815484</v>
      </c>
      <c r="J36" s="11">
        <f t="shared" si="2"/>
        <v>0.511145636582525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2.56116424032436</v>
      </c>
      <c r="P36" s="11">
        <f t="shared" si="5"/>
        <v>1.30912792601299</v>
      </c>
      <c r="Q36" s="17">
        <f t="shared" si="6"/>
        <v>0.170186630381689</v>
      </c>
      <c r="R36" s="11">
        <f t="shared" si="7"/>
        <v>0.129143083333333</v>
      </c>
      <c r="S36" s="18">
        <f t="shared" si="8"/>
        <v>1.31781452005771</v>
      </c>
      <c r="T36" s="3">
        <v>0.01</v>
      </c>
      <c r="U36" s="19">
        <f t="shared" si="9"/>
        <v>0.0131781452005771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0.0480781452005771</v>
      </c>
      <c r="AR36" s="27">
        <f t="shared" si="15"/>
        <v>99.3408333333333</v>
      </c>
      <c r="AS36" s="1">
        <f t="shared" si="16"/>
        <v>0.13</v>
      </c>
      <c r="AT36" s="2">
        <f t="shared" si="20"/>
        <v>0.275</v>
      </c>
      <c r="AU36" s="1">
        <f t="shared" si="17"/>
        <v>1144.00086381368</v>
      </c>
    </row>
    <row r="37" s="1" customFormat="1" spans="1:47">
      <c r="A37" s="6"/>
      <c r="B37" s="6"/>
      <c r="C37" s="9">
        <v>8</v>
      </c>
      <c r="D37" s="12">
        <v>28.5305709129032</v>
      </c>
      <c r="E37" s="13">
        <f t="shared" si="18"/>
        <v>28.6009038154839</v>
      </c>
      <c r="F37" s="9" t="s">
        <v>107</v>
      </c>
      <c r="G37" s="6">
        <v>9</v>
      </c>
      <c r="H37" s="11">
        <f t="shared" si="0"/>
        <v>28.5305709129032</v>
      </c>
      <c r="I37" s="11">
        <f t="shared" si="1"/>
        <v>301.680570912903</v>
      </c>
      <c r="J37" s="11">
        <f t="shared" si="2"/>
        <v>0.507314827439563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2.2454446476447</v>
      </c>
      <c r="P37" s="11">
        <f t="shared" si="5"/>
        <v>1.13914736394496</v>
      </c>
      <c r="Q37" s="17">
        <f t="shared" si="6"/>
        <v>0.148089157312845</v>
      </c>
      <c r="R37" s="11">
        <f t="shared" si="7"/>
        <v>0.129143083333333</v>
      </c>
      <c r="S37" s="18">
        <f t="shared" si="8"/>
        <v>1.14670606811059</v>
      </c>
      <c r="T37" s="3">
        <v>0.01</v>
      </c>
      <c r="U37" s="19">
        <f t="shared" si="9"/>
        <v>0.0114670606811059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0.0409170606811059</v>
      </c>
      <c r="AR37" s="27">
        <f t="shared" si="15"/>
        <v>99.3408333333333</v>
      </c>
      <c r="AS37" s="1">
        <f t="shared" si="16"/>
        <v>0.13</v>
      </c>
      <c r="AT37" s="2">
        <f t="shared" si="20"/>
        <v>0.275</v>
      </c>
      <c r="AU37" s="1">
        <f t="shared" si="17"/>
        <v>973.605628266625</v>
      </c>
    </row>
    <row r="38" s="1" customFormat="1" spans="1:47">
      <c r="A38" s="6"/>
      <c r="B38" s="6"/>
      <c r="C38" s="9">
        <v>9</v>
      </c>
      <c r="D38" s="12">
        <v>24.9948783166667</v>
      </c>
      <c r="E38" s="13">
        <f t="shared" si="18"/>
        <v>28.5305709129032</v>
      </c>
      <c r="F38" s="9" t="s">
        <v>107</v>
      </c>
      <c r="G38" s="6">
        <v>10</v>
      </c>
      <c r="H38" s="11">
        <f t="shared" si="0"/>
        <v>24.9948783166667</v>
      </c>
      <c r="I38" s="11">
        <f t="shared" si="1"/>
        <v>298.144878316667</v>
      </c>
      <c r="J38" s="11">
        <f t="shared" si="2"/>
        <v>0.345980164847947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2.09970561703307</v>
      </c>
      <c r="P38" s="11">
        <f t="shared" si="5"/>
        <v>0.726456495513263</v>
      </c>
      <c r="Q38" s="17">
        <f t="shared" si="6"/>
        <v>0.0944393444167242</v>
      </c>
      <c r="R38" s="11">
        <f t="shared" si="7"/>
        <v>0.129143083333333</v>
      </c>
      <c r="S38" s="18">
        <f t="shared" si="8"/>
        <v>0.731276828608509</v>
      </c>
      <c r="T38" s="3">
        <v>0.01</v>
      </c>
      <c r="U38" s="19">
        <f t="shared" si="9"/>
        <v>0.00731276828608509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0.0367627682860851</v>
      </c>
      <c r="AR38" s="27">
        <f t="shared" si="15"/>
        <v>99.3408333333333</v>
      </c>
      <c r="AS38" s="1">
        <f t="shared" si="16"/>
        <v>0.13</v>
      </c>
      <c r="AT38" s="2">
        <f t="shared" si="20"/>
        <v>0.275</v>
      </c>
      <c r="AU38" s="1">
        <f t="shared" si="17"/>
        <v>874.755848005523</v>
      </c>
    </row>
    <row r="39" s="1" customFormat="1" spans="1:47">
      <c r="A39" s="6"/>
      <c r="B39" s="6"/>
      <c r="C39" s="9">
        <v>10</v>
      </c>
      <c r="D39" s="12">
        <v>17.7911026432258</v>
      </c>
      <c r="E39" s="13">
        <f t="shared" si="18"/>
        <v>24.9948783166667</v>
      </c>
      <c r="F39" s="9" t="s">
        <v>107</v>
      </c>
      <c r="G39" s="6">
        <v>11</v>
      </c>
      <c r="H39" s="11">
        <f t="shared" si="0"/>
        <v>17.7911026432258</v>
      </c>
      <c r="I39" s="11">
        <f t="shared" si="1"/>
        <v>290.941102643226</v>
      </c>
      <c r="J39" s="11">
        <f t="shared" si="2"/>
        <v>0.154124890000023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1.30458666544382</v>
      </c>
      <c r="O39" s="11">
        <f t="shared" si="19"/>
        <v>1.06207078940932</v>
      </c>
      <c r="P39" s="11">
        <f t="shared" si="5"/>
        <v>0.16369154358995</v>
      </c>
      <c r="Q39" s="17">
        <f t="shared" si="6"/>
        <v>0.0212799006666935</v>
      </c>
      <c r="R39" s="11">
        <f t="shared" si="7"/>
        <v>0.129143083333333</v>
      </c>
      <c r="S39" s="18">
        <f t="shared" si="8"/>
        <v>0.164777703284098</v>
      </c>
      <c r="T39" s="3">
        <v>0.01</v>
      </c>
      <c r="U39" s="19">
        <f t="shared" si="9"/>
        <v>0.00164777703284098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0.023547777032841</v>
      </c>
      <c r="AR39" s="27">
        <f t="shared" si="15"/>
        <v>99.3408333333333</v>
      </c>
      <c r="AS39" s="1">
        <f t="shared" si="16"/>
        <v>0.13</v>
      </c>
      <c r="AT39" s="2">
        <f t="shared" si="20"/>
        <v>0.275</v>
      </c>
      <c r="AU39" s="1">
        <f t="shared" si="17"/>
        <v>560.310243959633</v>
      </c>
    </row>
    <row r="40" s="1" customFormat="1" spans="1:48">
      <c r="A40" s="6"/>
      <c r="B40" s="6"/>
      <c r="C40" s="9">
        <v>11</v>
      </c>
      <c r="D40" s="12">
        <v>14.10993981</v>
      </c>
      <c r="E40" s="13">
        <f t="shared" si="18"/>
        <v>17.7911026432258</v>
      </c>
      <c r="F40" s="9" t="s">
        <v>109</v>
      </c>
      <c r="G40" s="6">
        <v>12</v>
      </c>
      <c r="H40" s="11">
        <f t="shared" si="0"/>
        <v>14.10993981</v>
      </c>
      <c r="I40" s="11">
        <f t="shared" si="1"/>
        <v>287.25993981</v>
      </c>
      <c r="J40" s="11">
        <f t="shared" si="2"/>
        <v>0.100373497711959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1.89178757915271</v>
      </c>
      <c r="P40" s="11">
        <f t="shared" si="5"/>
        <v>0.189885336247597</v>
      </c>
      <c r="Q40" s="17">
        <f t="shared" si="6"/>
        <v>0.0246850937121876</v>
      </c>
      <c r="R40" s="11">
        <f t="shared" si="7"/>
        <v>0.129143083333333</v>
      </c>
      <c r="S40" s="18">
        <f t="shared" si="8"/>
        <v>0.191145302365692</v>
      </c>
      <c r="T40" s="3">
        <v>0.01</v>
      </c>
      <c r="U40" s="19">
        <f t="shared" si="9"/>
        <v>0.00191145302365692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0.0238114530236569</v>
      </c>
      <c r="AR40" s="27">
        <f t="shared" si="15"/>
        <v>99.3408333333333</v>
      </c>
      <c r="AS40" s="1">
        <f t="shared" si="16"/>
        <v>0.13</v>
      </c>
      <c r="AT40" s="2">
        <f t="shared" si="20"/>
        <v>0.275</v>
      </c>
      <c r="AU40" s="1">
        <f t="shared" si="17"/>
        <v>566.584312145956</v>
      </c>
      <c r="AV40" s="1">
        <f>SUM(AU29:AU40)</f>
        <v>9130.0150902183</v>
      </c>
    </row>
    <row r="41" s="1" customFormat="1" spans="1:46">
      <c r="A41" s="6"/>
      <c r="B41" s="6"/>
      <c r="C41" s="9">
        <v>12</v>
      </c>
      <c r="D41" s="12">
        <v>7.76794663729032</v>
      </c>
      <c r="E41" s="13">
        <f t="shared" si="18"/>
        <v>14.10993981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7.18</v>
      </c>
      <c r="E44" s="9"/>
      <c r="F44" s="9"/>
      <c r="G44" s="6">
        <v>1</v>
      </c>
      <c r="H44" s="11">
        <f t="shared" ref="H44:H55" si="21">E45</f>
        <v>7.18</v>
      </c>
      <c r="I44" s="11">
        <f t="shared" ref="I44:I55" si="22">H44+273.15</f>
        <v>280.33</v>
      </c>
      <c r="J44" s="11">
        <f t="shared" ref="J44:J55" si="23">EXP(($C$18*(I44-$C$16))/($C$19*I44*$C$16))</f>
        <v>0.0434226853899752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6">O44*J44</f>
        <v>0.0422224823657963</v>
      </c>
      <c r="Q44" s="17">
        <f t="shared" ref="Q44:Q55" si="27">P44*$B$46</f>
        <v>0.00548892270755352</v>
      </c>
      <c r="R44" s="11">
        <f t="shared" ref="R44:R55" si="28">L44*$B$46</f>
        <v>0.1264068</v>
      </c>
      <c r="S44" s="18">
        <f t="shared" ref="S44:S55" si="29">Q44/R44</f>
        <v>0.0434226853899752</v>
      </c>
      <c r="T44" s="3">
        <v>0.01</v>
      </c>
      <c r="U44" s="19">
        <f t="shared" ref="U44:U55" si="30">S44*T44</f>
        <v>0.000434226853899752</v>
      </c>
      <c r="V44" s="18"/>
      <c r="W44" s="3"/>
      <c r="X44" s="19"/>
      <c r="Y44" s="20">
        <v>0.02</v>
      </c>
      <c r="Z44" s="3">
        <v>0.29</v>
      </c>
      <c r="AA44" s="21">
        <f t="shared" ref="AA44:AA55" si="31">Y44*Z44</f>
        <v>0.0058</v>
      </c>
      <c r="AB44" s="3">
        <v>0.01</v>
      </c>
      <c r="AC44" s="3">
        <v>0.28</v>
      </c>
      <c r="AD44" s="21">
        <f t="shared" ref="AD44:AD55" si="32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0.0195342268538998</v>
      </c>
      <c r="AR44" s="27">
        <f t="shared" ref="AR44:AR55" si="36">$B$44/12</f>
        <v>97.236</v>
      </c>
      <c r="AS44" s="1">
        <f t="shared" ref="AS44:AS55" si="37">$B$46</f>
        <v>0.13</v>
      </c>
      <c r="AT44" s="2">
        <f>$E$3/12</f>
        <v>1.64166666666667</v>
      </c>
      <c r="AU44" s="1">
        <f t="shared" ref="AU44:AU55" si="38">AT44*10000*AS44*0.67*AR44*AQ44</f>
        <v>2715.97924619083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5.18926401112903</v>
      </c>
      <c r="E45" s="13">
        <f t="shared" ref="E45:E56" si="39">D44</f>
        <v>7.18</v>
      </c>
      <c r="F45" s="9" t="s">
        <v>107</v>
      </c>
      <c r="G45" s="6">
        <v>2</v>
      </c>
      <c r="H45" s="11">
        <f t="shared" si="21"/>
        <v>5.18926401112903</v>
      </c>
      <c r="I45" s="11">
        <f t="shared" si="22"/>
        <v>278.339264011129</v>
      </c>
      <c r="J45" s="11">
        <f t="shared" si="23"/>
        <v>0.0338711182576775</v>
      </c>
      <c r="K45" s="11">
        <f t="shared" si="24"/>
        <v>97.236</v>
      </c>
      <c r="L45" s="11">
        <f t="shared" si="25"/>
        <v>0.97236</v>
      </c>
      <c r="M45" s="6" t="s">
        <v>107</v>
      </c>
      <c r="N45" s="6"/>
      <c r="O45" s="11">
        <f t="shared" ref="O45:O55" si="40">L45+O44-P44-N45</f>
        <v>1.9024975176342</v>
      </c>
      <c r="P45" s="11">
        <f t="shared" si="26"/>
        <v>0.064439718404726</v>
      </c>
      <c r="Q45" s="17">
        <f t="shared" si="27"/>
        <v>0.00837716339261439</v>
      </c>
      <c r="R45" s="11">
        <f t="shared" si="28"/>
        <v>0.1264068</v>
      </c>
      <c r="S45" s="18">
        <f t="shared" si="29"/>
        <v>0.0662714616034453</v>
      </c>
      <c r="T45" s="3">
        <v>0.01</v>
      </c>
      <c r="U45" s="19">
        <f t="shared" si="30"/>
        <v>0.000662714616034453</v>
      </c>
      <c r="V45" s="18"/>
      <c r="W45" s="3"/>
      <c r="X45" s="19"/>
      <c r="Y45" s="20">
        <v>0.02</v>
      </c>
      <c r="Z45" s="3">
        <v>0.29</v>
      </c>
      <c r="AA45" s="21">
        <f t="shared" si="31"/>
        <v>0.0058</v>
      </c>
      <c r="AB45" s="3">
        <v>0.01</v>
      </c>
      <c r="AC45" s="3">
        <v>0.28</v>
      </c>
      <c r="AD45" s="21">
        <f t="shared" si="32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0.0197627146160344</v>
      </c>
      <c r="AR45" s="27">
        <f t="shared" si="36"/>
        <v>97.236</v>
      </c>
      <c r="AS45" s="1">
        <f t="shared" si="37"/>
        <v>0.13</v>
      </c>
      <c r="AT45" s="2">
        <f t="shared" ref="AT45:AT55" si="41">$E$3/12</f>
        <v>1.64166666666667</v>
      </c>
      <c r="AU45" s="1">
        <f t="shared" si="38"/>
        <v>2747.74748685926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6.39866404278571</v>
      </c>
      <c r="E46" s="13">
        <f t="shared" si="39"/>
        <v>5.18926401112903</v>
      </c>
      <c r="F46" s="9" t="s">
        <v>107</v>
      </c>
      <c r="G46" s="6">
        <v>3</v>
      </c>
      <c r="H46" s="11">
        <f t="shared" si="21"/>
        <v>6.39866404278571</v>
      </c>
      <c r="I46" s="11">
        <f t="shared" si="22"/>
        <v>279.548664042786</v>
      </c>
      <c r="J46" s="11">
        <f t="shared" si="23"/>
        <v>0.0394053944731885</v>
      </c>
      <c r="K46" s="11">
        <f t="shared" si="24"/>
        <v>97.236</v>
      </c>
      <c r="L46" s="11">
        <f t="shared" si="25"/>
        <v>0.97236</v>
      </c>
      <c r="M46" s="6" t="s">
        <v>107</v>
      </c>
      <c r="N46" s="6"/>
      <c r="O46" s="11">
        <f t="shared" si="40"/>
        <v>2.81041779922948</v>
      </c>
      <c r="P46" s="11">
        <f t="shared" si="26"/>
        <v>0.110745622013108</v>
      </c>
      <c r="Q46" s="17">
        <f t="shared" si="27"/>
        <v>0.014396930861704</v>
      </c>
      <c r="R46" s="11">
        <f t="shared" si="28"/>
        <v>0.1264068</v>
      </c>
      <c r="S46" s="18">
        <f t="shared" si="29"/>
        <v>0.11389364228589</v>
      </c>
      <c r="T46" s="3">
        <v>0.01</v>
      </c>
      <c r="U46" s="19">
        <f t="shared" si="30"/>
        <v>0.0011389364228589</v>
      </c>
      <c r="V46" s="18"/>
      <c r="W46" s="3"/>
      <c r="X46" s="19"/>
      <c r="Y46" s="20">
        <v>0.02</v>
      </c>
      <c r="Z46" s="3">
        <v>0.29</v>
      </c>
      <c r="AA46" s="21">
        <f t="shared" si="31"/>
        <v>0.0058</v>
      </c>
      <c r="AB46" s="3">
        <v>0.01</v>
      </c>
      <c r="AC46" s="3">
        <v>0.28</v>
      </c>
      <c r="AD46" s="21">
        <f t="shared" si="32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0.0202389364228589</v>
      </c>
      <c r="AR46" s="27">
        <f t="shared" si="36"/>
        <v>97.236</v>
      </c>
      <c r="AS46" s="1">
        <f t="shared" si="37"/>
        <v>0.13</v>
      </c>
      <c r="AT46" s="2">
        <f t="shared" si="41"/>
        <v>1.64166666666667</v>
      </c>
      <c r="AU46" s="1">
        <f t="shared" si="38"/>
        <v>2813.95991254636</v>
      </c>
    </row>
    <row r="47" s="1" customFormat="1" spans="1:47">
      <c r="A47" s="6"/>
      <c r="B47" s="6"/>
      <c r="C47" s="9">
        <v>3</v>
      </c>
      <c r="D47" s="12">
        <v>13.3496443334516</v>
      </c>
      <c r="E47" s="13">
        <f t="shared" si="39"/>
        <v>6.39866404278571</v>
      </c>
      <c r="F47" s="9" t="s">
        <v>107</v>
      </c>
      <c r="G47" s="6">
        <v>4</v>
      </c>
      <c r="H47" s="11">
        <f t="shared" si="21"/>
        <v>13.3496443334516</v>
      </c>
      <c r="I47" s="11">
        <f t="shared" si="22"/>
        <v>286.499644333452</v>
      </c>
      <c r="J47" s="11">
        <f t="shared" si="23"/>
        <v>0.0917390974009924</v>
      </c>
      <c r="K47" s="11">
        <f t="shared" si="24"/>
        <v>97.236</v>
      </c>
      <c r="L47" s="11">
        <f t="shared" si="25"/>
        <v>0.97236</v>
      </c>
      <c r="M47" s="6" t="s">
        <v>107</v>
      </c>
      <c r="N47" s="6"/>
      <c r="O47" s="11">
        <f t="shared" si="40"/>
        <v>3.67203217721637</v>
      </c>
      <c r="P47" s="11">
        <f t="shared" si="26"/>
        <v>0.336868917565231</v>
      </c>
      <c r="Q47" s="17">
        <f t="shared" si="27"/>
        <v>0.04379295928348</v>
      </c>
      <c r="R47" s="11">
        <f t="shared" si="28"/>
        <v>0.1264068</v>
      </c>
      <c r="S47" s="18">
        <f t="shared" si="29"/>
        <v>0.346444647625602</v>
      </c>
      <c r="T47" s="3">
        <v>0.01</v>
      </c>
      <c r="U47" s="19">
        <f t="shared" si="30"/>
        <v>0.00346444647625602</v>
      </c>
      <c r="V47" s="18"/>
      <c r="W47" s="3"/>
      <c r="X47" s="19"/>
      <c r="Y47" s="20">
        <v>0.04</v>
      </c>
      <c r="Z47" s="3">
        <v>0.29</v>
      </c>
      <c r="AA47" s="21">
        <f t="shared" si="31"/>
        <v>0.0116</v>
      </c>
      <c r="AB47" s="3">
        <v>0.015</v>
      </c>
      <c r="AC47" s="3">
        <v>0.28</v>
      </c>
      <c r="AD47" s="21">
        <f t="shared" si="32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0.031514446476256</v>
      </c>
      <c r="AR47" s="27">
        <f t="shared" si="36"/>
        <v>97.236</v>
      </c>
      <c r="AS47" s="1">
        <f t="shared" si="37"/>
        <v>0.13</v>
      </c>
      <c r="AT47" s="2">
        <f t="shared" si="41"/>
        <v>1.64166666666667</v>
      </c>
      <c r="AU47" s="1">
        <f t="shared" si="38"/>
        <v>4381.67239609054</v>
      </c>
    </row>
    <row r="48" s="1" customFormat="1" spans="1:47">
      <c r="A48" s="6"/>
      <c r="B48" s="6"/>
      <c r="C48" s="9">
        <v>4</v>
      </c>
      <c r="D48" s="12">
        <v>18.5614273816667</v>
      </c>
      <c r="E48" s="13">
        <f t="shared" si="39"/>
        <v>13.3496443334516</v>
      </c>
      <c r="F48" s="9" t="s">
        <v>107</v>
      </c>
      <c r="G48" s="6">
        <v>5</v>
      </c>
      <c r="H48" s="11">
        <f t="shared" si="21"/>
        <v>18.5614273816667</v>
      </c>
      <c r="I48" s="11">
        <f t="shared" si="22"/>
        <v>291.711427381667</v>
      </c>
      <c r="J48" s="11">
        <f t="shared" si="23"/>
        <v>0.16836573135752</v>
      </c>
      <c r="K48" s="11">
        <f t="shared" si="24"/>
        <v>97.236</v>
      </c>
      <c r="L48" s="11">
        <f t="shared" si="25"/>
        <v>0.97236</v>
      </c>
      <c r="M48" s="6" t="s">
        <v>109</v>
      </c>
      <c r="N48" s="11">
        <f>(O47-P47)*$C$24/100</f>
        <v>3.16840509666858</v>
      </c>
      <c r="O48" s="11">
        <f t="shared" si="40"/>
        <v>1.13911816298256</v>
      </c>
      <c r="P48" s="11">
        <f t="shared" si="26"/>
        <v>0.191788462613192</v>
      </c>
      <c r="Q48" s="17">
        <f t="shared" si="27"/>
        <v>0.024932500139715</v>
      </c>
      <c r="R48" s="11">
        <f t="shared" si="28"/>
        <v>0.1264068</v>
      </c>
      <c r="S48" s="18">
        <f t="shared" si="29"/>
        <v>0.197240181222173</v>
      </c>
      <c r="T48" s="3">
        <v>0.01</v>
      </c>
      <c r="U48" s="19">
        <f t="shared" si="30"/>
        <v>0.00197240181222173</v>
      </c>
      <c r="V48" s="18"/>
      <c r="W48" s="3"/>
      <c r="X48" s="19"/>
      <c r="Y48" s="20">
        <v>0.04</v>
      </c>
      <c r="Z48" s="3">
        <v>0.29</v>
      </c>
      <c r="AA48" s="21">
        <f t="shared" si="31"/>
        <v>0.0116</v>
      </c>
      <c r="AB48" s="3">
        <v>0.015</v>
      </c>
      <c r="AC48" s="3">
        <v>0.28</v>
      </c>
      <c r="AD48" s="21">
        <f t="shared" si="32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0.0300224018122217</v>
      </c>
      <c r="AR48" s="27">
        <f t="shared" si="36"/>
        <v>97.236</v>
      </c>
      <c r="AS48" s="1">
        <f t="shared" si="37"/>
        <v>0.13</v>
      </c>
      <c r="AT48" s="2">
        <f t="shared" si="41"/>
        <v>1.64166666666667</v>
      </c>
      <c r="AU48" s="1">
        <f t="shared" si="38"/>
        <v>4174.22306255842</v>
      </c>
    </row>
    <row r="49" s="1" customFormat="1" spans="1:47">
      <c r="A49" s="6"/>
      <c r="B49" s="6"/>
      <c r="C49" s="9">
        <v>5</v>
      </c>
      <c r="D49" s="12">
        <v>23.3515546958065</v>
      </c>
      <c r="E49" s="13">
        <f t="shared" si="39"/>
        <v>18.5614273816667</v>
      </c>
      <c r="F49" s="9" t="s">
        <v>109</v>
      </c>
      <c r="G49" s="6">
        <v>6</v>
      </c>
      <c r="H49" s="11">
        <f t="shared" si="21"/>
        <v>23.3515546958065</v>
      </c>
      <c r="I49" s="11">
        <f t="shared" si="22"/>
        <v>296.501554695806</v>
      </c>
      <c r="J49" s="11">
        <f t="shared" si="23"/>
        <v>0.288697365926723</v>
      </c>
      <c r="K49" s="11">
        <f t="shared" si="24"/>
        <v>97.236</v>
      </c>
      <c r="L49" s="11">
        <f t="shared" si="25"/>
        <v>0.97236</v>
      </c>
      <c r="M49" s="6" t="s">
        <v>107</v>
      </c>
      <c r="N49" s="6"/>
      <c r="O49" s="11">
        <f t="shared" si="40"/>
        <v>1.91968970036936</v>
      </c>
      <c r="P49" s="11">
        <f t="shared" si="26"/>
        <v>0.554209359893296</v>
      </c>
      <c r="Q49" s="17">
        <f t="shared" si="27"/>
        <v>0.0720472167861285</v>
      </c>
      <c r="R49" s="11">
        <f t="shared" si="28"/>
        <v>0.1264068</v>
      </c>
      <c r="S49" s="18">
        <f t="shared" si="29"/>
        <v>0.569963141113678</v>
      </c>
      <c r="T49" s="3">
        <v>0.01</v>
      </c>
      <c r="U49" s="19">
        <f t="shared" si="30"/>
        <v>0.00569963141113678</v>
      </c>
      <c r="V49" s="18"/>
      <c r="W49" s="3"/>
      <c r="X49" s="19"/>
      <c r="Y49" s="20">
        <v>0.04</v>
      </c>
      <c r="Z49" s="3">
        <v>0.29</v>
      </c>
      <c r="AA49" s="21">
        <f t="shared" si="31"/>
        <v>0.0116</v>
      </c>
      <c r="AB49" s="3">
        <v>0.015</v>
      </c>
      <c r="AC49" s="3">
        <v>0.28</v>
      </c>
      <c r="AD49" s="21">
        <f t="shared" si="32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0.0337496314111368</v>
      </c>
      <c r="AR49" s="27">
        <f t="shared" si="36"/>
        <v>97.236</v>
      </c>
      <c r="AS49" s="1">
        <f t="shared" si="37"/>
        <v>0.13</v>
      </c>
      <c r="AT49" s="2">
        <f t="shared" si="41"/>
        <v>1.64166666666667</v>
      </c>
      <c r="AU49" s="1">
        <f t="shared" si="38"/>
        <v>4692.44568340509</v>
      </c>
    </row>
    <row r="50" s="1" customFormat="1" spans="1:47">
      <c r="A50" s="6"/>
      <c r="B50" s="6"/>
      <c r="C50" s="9">
        <v>6</v>
      </c>
      <c r="D50" s="12">
        <v>24.932097873</v>
      </c>
      <c r="E50" s="13">
        <f t="shared" si="39"/>
        <v>23.3515546958065</v>
      </c>
      <c r="F50" s="9" t="s">
        <v>107</v>
      </c>
      <c r="G50" s="6">
        <v>7</v>
      </c>
      <c r="H50" s="11">
        <f t="shared" si="21"/>
        <v>24.932097873</v>
      </c>
      <c r="I50" s="11">
        <f t="shared" si="22"/>
        <v>298.082097873</v>
      </c>
      <c r="J50" s="11">
        <f t="shared" si="23"/>
        <v>0.343608598027101</v>
      </c>
      <c r="K50" s="11">
        <f t="shared" si="24"/>
        <v>97.236</v>
      </c>
      <c r="L50" s="11">
        <f t="shared" si="25"/>
        <v>0.97236</v>
      </c>
      <c r="M50" s="6" t="s">
        <v>107</v>
      </c>
      <c r="N50" s="6"/>
      <c r="O50" s="11">
        <f t="shared" si="40"/>
        <v>2.33784034047607</v>
      </c>
      <c r="P50" s="11">
        <f t="shared" si="26"/>
        <v>0.803302041802182</v>
      </c>
      <c r="Q50" s="17">
        <f t="shared" si="27"/>
        <v>0.104429265434284</v>
      </c>
      <c r="R50" s="11">
        <f t="shared" si="28"/>
        <v>0.1264068</v>
      </c>
      <c r="S50" s="18">
        <f t="shared" si="29"/>
        <v>0.826136453373423</v>
      </c>
      <c r="T50" s="3">
        <v>0.01</v>
      </c>
      <c r="U50" s="19">
        <f t="shared" si="30"/>
        <v>0.00826136453373423</v>
      </c>
      <c r="V50" s="18"/>
      <c r="W50" s="3"/>
      <c r="X50" s="19"/>
      <c r="Y50" s="20">
        <v>0.05</v>
      </c>
      <c r="Z50" s="3">
        <v>0.29</v>
      </c>
      <c r="AA50" s="21">
        <f t="shared" si="31"/>
        <v>0.0145</v>
      </c>
      <c r="AB50" s="3">
        <v>0.02</v>
      </c>
      <c r="AC50" s="3">
        <v>0.28</v>
      </c>
      <c r="AD50" s="21">
        <f t="shared" si="32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0.0423613645337342</v>
      </c>
      <c r="AR50" s="27">
        <f t="shared" si="36"/>
        <v>97.236</v>
      </c>
      <c r="AS50" s="1">
        <f t="shared" si="37"/>
        <v>0.13</v>
      </c>
      <c r="AT50" s="2">
        <f t="shared" si="41"/>
        <v>1.64166666666667</v>
      </c>
      <c r="AU50" s="1">
        <f t="shared" si="38"/>
        <v>5889.79475739926</v>
      </c>
    </row>
    <row r="51" s="1" customFormat="1" spans="1:47">
      <c r="A51" s="6"/>
      <c r="B51" s="6"/>
      <c r="C51" s="9">
        <v>7</v>
      </c>
      <c r="D51" s="12">
        <v>28.6009038154839</v>
      </c>
      <c r="E51" s="13">
        <f t="shared" si="39"/>
        <v>24.932097873</v>
      </c>
      <c r="F51" s="9" t="s">
        <v>107</v>
      </c>
      <c r="G51" s="6">
        <v>8</v>
      </c>
      <c r="H51" s="11">
        <f t="shared" si="21"/>
        <v>28.6009038154839</v>
      </c>
      <c r="I51" s="11">
        <f t="shared" si="22"/>
        <v>301.750903815484</v>
      </c>
      <c r="J51" s="11">
        <f t="shared" si="23"/>
        <v>0.511145636582525</v>
      </c>
      <c r="K51" s="11">
        <f t="shared" si="24"/>
        <v>97.236</v>
      </c>
      <c r="L51" s="11">
        <f t="shared" si="25"/>
        <v>0.97236</v>
      </c>
      <c r="M51" s="6" t="s">
        <v>107</v>
      </c>
      <c r="N51" s="6"/>
      <c r="O51" s="11">
        <f t="shared" si="40"/>
        <v>2.50689829867389</v>
      </c>
      <c r="P51" s="11">
        <f t="shared" si="26"/>
        <v>1.28139012672331</v>
      </c>
      <c r="Q51" s="17">
        <f t="shared" si="27"/>
        <v>0.166580716474031</v>
      </c>
      <c r="R51" s="11">
        <f t="shared" si="28"/>
        <v>0.1264068</v>
      </c>
      <c r="S51" s="18">
        <f t="shared" si="29"/>
        <v>1.31781452005771</v>
      </c>
      <c r="T51" s="3">
        <v>0.01</v>
      </c>
      <c r="U51" s="19">
        <f t="shared" si="30"/>
        <v>0.0131781452005771</v>
      </c>
      <c r="V51" s="18"/>
      <c r="W51" s="3"/>
      <c r="X51" s="19"/>
      <c r="Y51" s="20">
        <v>0.05</v>
      </c>
      <c r="Z51" s="3">
        <v>0.29</v>
      </c>
      <c r="AA51" s="21">
        <f t="shared" si="31"/>
        <v>0.0145</v>
      </c>
      <c r="AB51" s="3">
        <v>0.02</v>
      </c>
      <c r="AC51" s="3">
        <v>0.28</v>
      </c>
      <c r="AD51" s="21">
        <f t="shared" si="32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0.0472781452005771</v>
      </c>
      <c r="AR51" s="27">
        <f t="shared" si="36"/>
        <v>97.236</v>
      </c>
      <c r="AS51" s="1">
        <f t="shared" si="37"/>
        <v>0.13</v>
      </c>
      <c r="AT51" s="2">
        <f t="shared" si="41"/>
        <v>1.64166666666667</v>
      </c>
      <c r="AU51" s="1">
        <f t="shared" si="38"/>
        <v>6573.40892596061</v>
      </c>
    </row>
    <row r="52" s="1" customFormat="1" spans="1:47">
      <c r="A52" s="6"/>
      <c r="B52" s="6"/>
      <c r="C52" s="9">
        <v>8</v>
      </c>
      <c r="D52" s="12">
        <v>28.5305709129032</v>
      </c>
      <c r="E52" s="13">
        <f t="shared" si="39"/>
        <v>28.6009038154839</v>
      </c>
      <c r="F52" s="9" t="s">
        <v>107</v>
      </c>
      <c r="G52" s="6">
        <v>9</v>
      </c>
      <c r="H52" s="11">
        <f t="shared" si="21"/>
        <v>28.5305709129032</v>
      </c>
      <c r="I52" s="11">
        <f t="shared" si="22"/>
        <v>301.680570912903</v>
      </c>
      <c r="J52" s="11">
        <f t="shared" si="23"/>
        <v>0.507314827439563</v>
      </c>
      <c r="K52" s="11">
        <f t="shared" si="24"/>
        <v>97.236</v>
      </c>
      <c r="L52" s="11">
        <f t="shared" si="25"/>
        <v>0.97236</v>
      </c>
      <c r="M52" s="6" t="s">
        <v>107</v>
      </c>
      <c r="N52" s="6"/>
      <c r="O52" s="11">
        <f t="shared" si="40"/>
        <v>2.19786817195057</v>
      </c>
      <c r="P52" s="11">
        <f t="shared" si="26"/>
        <v>1.11501111238801</v>
      </c>
      <c r="Q52" s="17">
        <f t="shared" si="27"/>
        <v>0.144951444610442</v>
      </c>
      <c r="R52" s="11">
        <f t="shared" si="28"/>
        <v>0.1264068</v>
      </c>
      <c r="S52" s="18">
        <f t="shared" si="29"/>
        <v>1.14670606811059</v>
      </c>
      <c r="T52" s="3">
        <v>0.01</v>
      </c>
      <c r="U52" s="19">
        <f t="shared" si="30"/>
        <v>0.0114670606811059</v>
      </c>
      <c r="V52" s="18"/>
      <c r="W52" s="3"/>
      <c r="X52" s="19"/>
      <c r="Y52" s="20">
        <v>0.04</v>
      </c>
      <c r="Z52" s="3">
        <v>0.29</v>
      </c>
      <c r="AA52" s="21">
        <f t="shared" si="31"/>
        <v>0.0116</v>
      </c>
      <c r="AB52" s="3">
        <v>0.015</v>
      </c>
      <c r="AC52" s="3">
        <v>0.28</v>
      </c>
      <c r="AD52" s="21">
        <f t="shared" si="32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0.0395170606811059</v>
      </c>
      <c r="AR52" s="27">
        <f t="shared" si="36"/>
        <v>97.236</v>
      </c>
      <c r="AS52" s="1">
        <f t="shared" si="37"/>
        <v>0.13</v>
      </c>
      <c r="AT52" s="2">
        <f t="shared" si="41"/>
        <v>1.64166666666667</v>
      </c>
      <c r="AU52" s="1">
        <f t="shared" si="38"/>
        <v>5494.33143594935</v>
      </c>
    </row>
    <row r="53" s="1" customFormat="1" spans="1:47">
      <c r="A53" s="6"/>
      <c r="B53" s="6"/>
      <c r="C53" s="9">
        <v>9</v>
      </c>
      <c r="D53" s="12">
        <v>24.9948783166667</v>
      </c>
      <c r="E53" s="13">
        <f t="shared" si="39"/>
        <v>28.5305709129032</v>
      </c>
      <c r="F53" s="9" t="s">
        <v>107</v>
      </c>
      <c r="G53" s="6">
        <v>10</v>
      </c>
      <c r="H53" s="11">
        <f t="shared" si="21"/>
        <v>24.9948783166667</v>
      </c>
      <c r="I53" s="11">
        <f t="shared" si="22"/>
        <v>298.144878316667</v>
      </c>
      <c r="J53" s="11">
        <f t="shared" si="23"/>
        <v>0.345980164847947</v>
      </c>
      <c r="K53" s="11">
        <f t="shared" si="24"/>
        <v>97.236</v>
      </c>
      <c r="L53" s="11">
        <f t="shared" si="25"/>
        <v>0.97236</v>
      </c>
      <c r="M53" s="6" t="s">
        <v>107</v>
      </c>
      <c r="N53" s="6"/>
      <c r="O53" s="11">
        <f t="shared" si="40"/>
        <v>2.05521705956256</v>
      </c>
      <c r="P53" s="11">
        <f t="shared" si="26"/>
        <v>0.711064337065768</v>
      </c>
      <c r="Q53" s="17">
        <f t="shared" si="27"/>
        <v>0.0924383638185499</v>
      </c>
      <c r="R53" s="11">
        <f t="shared" si="28"/>
        <v>0.1264068</v>
      </c>
      <c r="S53" s="18">
        <f t="shared" si="29"/>
        <v>0.731276828608508</v>
      </c>
      <c r="T53" s="3">
        <v>0.01</v>
      </c>
      <c r="U53" s="19">
        <f t="shared" si="30"/>
        <v>0.00731276828608508</v>
      </c>
      <c r="V53" s="18"/>
      <c r="W53" s="3"/>
      <c r="X53" s="19"/>
      <c r="Y53" s="20">
        <v>0.04</v>
      </c>
      <c r="Z53" s="3">
        <v>0.29</v>
      </c>
      <c r="AA53" s="21">
        <f t="shared" si="31"/>
        <v>0.0116</v>
      </c>
      <c r="AB53" s="3">
        <v>0.015</v>
      </c>
      <c r="AC53" s="3">
        <v>0.28</v>
      </c>
      <c r="AD53" s="21">
        <f t="shared" si="32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0.0353627682860851</v>
      </c>
      <c r="AR53" s="27">
        <f t="shared" si="36"/>
        <v>97.236</v>
      </c>
      <c r="AS53" s="1">
        <f t="shared" si="37"/>
        <v>0.13</v>
      </c>
      <c r="AT53" s="2">
        <f t="shared" si="41"/>
        <v>1.64166666666667</v>
      </c>
      <c r="AU53" s="1">
        <f t="shared" si="38"/>
        <v>4916.7313081392</v>
      </c>
    </row>
    <row r="54" s="1" customFormat="1" spans="1:47">
      <c r="A54" s="6"/>
      <c r="B54" s="6"/>
      <c r="C54" s="9">
        <v>10</v>
      </c>
      <c r="D54" s="12">
        <v>17.7911026432258</v>
      </c>
      <c r="E54" s="13">
        <f t="shared" si="39"/>
        <v>24.9948783166667</v>
      </c>
      <c r="F54" s="9" t="s">
        <v>107</v>
      </c>
      <c r="G54" s="6">
        <v>11</v>
      </c>
      <c r="H54" s="11">
        <f t="shared" si="21"/>
        <v>17.7911026432258</v>
      </c>
      <c r="I54" s="11">
        <f t="shared" si="22"/>
        <v>290.941102643226</v>
      </c>
      <c r="J54" s="11">
        <f t="shared" si="23"/>
        <v>0.154124890000023</v>
      </c>
      <c r="K54" s="11">
        <f t="shared" si="24"/>
        <v>97.236</v>
      </c>
      <c r="L54" s="11">
        <f t="shared" si="25"/>
        <v>0.97236</v>
      </c>
      <c r="M54" s="6" t="s">
        <v>109</v>
      </c>
      <c r="N54" s="11">
        <f>(O53-P53)*$C$24/100</f>
        <v>1.27694508637195</v>
      </c>
      <c r="O54" s="11">
        <f t="shared" si="40"/>
        <v>1.03956763612484</v>
      </c>
      <c r="P54" s="11">
        <f t="shared" si="26"/>
        <v>0.160223247565325</v>
      </c>
      <c r="Q54" s="17">
        <f t="shared" si="27"/>
        <v>0.0208290221834923</v>
      </c>
      <c r="R54" s="11">
        <f t="shared" si="28"/>
        <v>0.1264068</v>
      </c>
      <c r="S54" s="18">
        <f t="shared" si="29"/>
        <v>0.164777703284098</v>
      </c>
      <c r="T54" s="3">
        <v>0.01</v>
      </c>
      <c r="U54" s="19">
        <f t="shared" si="30"/>
        <v>0.00164777703284098</v>
      </c>
      <c r="V54" s="18"/>
      <c r="W54" s="3"/>
      <c r="X54" s="19"/>
      <c r="Y54" s="20">
        <v>0.02</v>
      </c>
      <c r="Z54" s="3">
        <v>0.29</v>
      </c>
      <c r="AA54" s="21">
        <f t="shared" si="31"/>
        <v>0.0058</v>
      </c>
      <c r="AB54" s="3">
        <v>0.01</v>
      </c>
      <c r="AC54" s="3">
        <v>0.28</v>
      </c>
      <c r="AD54" s="21">
        <f t="shared" si="32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0.020747777032841</v>
      </c>
      <c r="AR54" s="27">
        <f t="shared" si="36"/>
        <v>97.236</v>
      </c>
      <c r="AS54" s="1">
        <f t="shared" si="37"/>
        <v>0.13</v>
      </c>
      <c r="AT54" s="2">
        <f t="shared" si="41"/>
        <v>1.64166666666667</v>
      </c>
      <c r="AU54" s="1">
        <f t="shared" si="38"/>
        <v>2884.70755700993</v>
      </c>
    </row>
    <row r="55" s="1" customFormat="1" spans="1:48">
      <c r="A55" s="6"/>
      <c r="B55" s="6"/>
      <c r="C55" s="9">
        <v>11</v>
      </c>
      <c r="D55" s="12">
        <v>14.10993981</v>
      </c>
      <c r="E55" s="13">
        <f t="shared" si="39"/>
        <v>17.7911026432258</v>
      </c>
      <c r="F55" s="9" t="s">
        <v>109</v>
      </c>
      <c r="G55" s="6">
        <v>12</v>
      </c>
      <c r="H55" s="11">
        <f t="shared" si="21"/>
        <v>14.10993981</v>
      </c>
      <c r="I55" s="11">
        <f t="shared" si="22"/>
        <v>287.25993981</v>
      </c>
      <c r="J55" s="11">
        <f t="shared" si="23"/>
        <v>0.100373497711959</v>
      </c>
      <c r="K55" s="11">
        <f t="shared" si="24"/>
        <v>97.236</v>
      </c>
      <c r="L55" s="11">
        <f t="shared" si="25"/>
        <v>0.97236</v>
      </c>
      <c r="M55" s="6" t="s">
        <v>107</v>
      </c>
      <c r="N55" s="6"/>
      <c r="O55" s="11">
        <f t="shared" si="40"/>
        <v>1.85170438855951</v>
      </c>
      <c r="P55" s="11">
        <f t="shared" si="26"/>
        <v>0.185862046208304</v>
      </c>
      <c r="Q55" s="17">
        <f t="shared" si="27"/>
        <v>0.0241620660070795</v>
      </c>
      <c r="R55" s="11">
        <f t="shared" si="28"/>
        <v>0.1264068</v>
      </c>
      <c r="S55" s="18">
        <f t="shared" si="29"/>
        <v>0.191145302365691</v>
      </c>
      <c r="T55" s="3">
        <v>0.01</v>
      </c>
      <c r="U55" s="19">
        <f t="shared" si="30"/>
        <v>0.00191145302365691</v>
      </c>
      <c r="V55" s="18"/>
      <c r="W55" s="3"/>
      <c r="X55" s="19"/>
      <c r="Y55" s="20">
        <v>0.02</v>
      </c>
      <c r="Z55" s="3">
        <v>0.29</v>
      </c>
      <c r="AA55" s="21">
        <f t="shared" si="31"/>
        <v>0.0058</v>
      </c>
      <c r="AB55" s="3">
        <v>0.01</v>
      </c>
      <c r="AC55" s="3">
        <v>0.28</v>
      </c>
      <c r="AD55" s="21">
        <f t="shared" si="32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0.0210114530236569</v>
      </c>
      <c r="AR55" s="27">
        <f t="shared" si="36"/>
        <v>97.236</v>
      </c>
      <c r="AS55" s="1">
        <f t="shared" si="37"/>
        <v>0.13</v>
      </c>
      <c r="AT55" s="2">
        <f t="shared" si="41"/>
        <v>1.64166666666667</v>
      </c>
      <c r="AU55" s="1">
        <f t="shared" si="38"/>
        <v>2921.36826153287</v>
      </c>
      <c r="AV55" s="1">
        <f>SUM(AU44:AU55)</f>
        <v>50206.3700336417</v>
      </c>
    </row>
    <row r="56" s="1" customFormat="1" spans="1:46">
      <c r="A56" s="6"/>
      <c r="B56" s="6"/>
      <c r="C56" s="9">
        <v>12</v>
      </c>
      <c r="D56" s="12">
        <v>7.76794663729032</v>
      </c>
      <c r="E56" s="13">
        <f t="shared" si="39"/>
        <v>14.10993981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7.18</v>
      </c>
      <c r="E60" s="9"/>
      <c r="F60" s="9"/>
      <c r="G60" s="6">
        <v>1</v>
      </c>
      <c r="H60" s="11">
        <f t="shared" ref="H60:H71" si="42">E61</f>
        <v>7.18</v>
      </c>
      <c r="I60" s="11">
        <f t="shared" ref="I60:I71" si="43">H60+273.15</f>
        <v>280.33</v>
      </c>
      <c r="J60" s="11">
        <f t="shared" ref="J60:J71" si="44">EXP(($C$18*(I60-$C$16))/($C$19*I60*$C$16))</f>
        <v>0.0434226853899752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7">O60*J60</f>
        <v>0.0599102790325488</v>
      </c>
      <c r="Q60" s="17">
        <f t="shared" ref="Q60:Q71" si="48">P60*$B$62</f>
        <v>0.00599102790325488</v>
      </c>
      <c r="R60" s="11">
        <f t="shared" ref="R60:R71" si="49">L60*$B$62</f>
        <v>0.13797</v>
      </c>
      <c r="S60" s="18">
        <f t="shared" ref="S60:S71" si="50">Q60/R60</f>
        <v>0.0434226853899752</v>
      </c>
      <c r="T60" s="3">
        <v>0.01</v>
      </c>
      <c r="U60" s="19">
        <f t="shared" ref="U60:U71" si="51">S60*T60</f>
        <v>0.000434226853899752</v>
      </c>
      <c r="V60" s="18"/>
      <c r="W60" s="3"/>
      <c r="X60" s="19"/>
      <c r="Y60" s="20">
        <v>0.02</v>
      </c>
      <c r="Z60" s="3">
        <v>0.06</v>
      </c>
      <c r="AA60" s="21">
        <f t="shared" ref="AA60:AA71" si="52">Y60*Z60</f>
        <v>0.0012</v>
      </c>
      <c r="AB60" s="3">
        <v>0.01</v>
      </c>
      <c r="AC60" s="3">
        <v>0.63</v>
      </c>
      <c r="AD60" s="21">
        <f t="shared" ref="AD60:AD71" si="53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0.0127342268538998</v>
      </c>
      <c r="AR60" s="27">
        <f t="shared" ref="AR60:AR71" si="57">$B$60/12</f>
        <v>137.97</v>
      </c>
      <c r="AS60" s="1">
        <f t="shared" ref="AS60:AS71" si="58">$B$62</f>
        <v>0.1</v>
      </c>
      <c r="AT60" s="2">
        <f>$E$5/12</f>
        <v>0.0583333333333333</v>
      </c>
      <c r="AU60" s="1">
        <f t="shared" ref="AU60:AU71" si="59">AT60*10000*AS60*0.67*AR60*AQ60</f>
        <v>68.6671216555221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5.18926401112903</v>
      </c>
      <c r="E61" s="13">
        <f t="shared" ref="E61:E72" si="60">D60</f>
        <v>7.18</v>
      </c>
      <c r="F61" s="9" t="s">
        <v>107</v>
      </c>
      <c r="G61" s="6">
        <v>2</v>
      </c>
      <c r="H61" s="11">
        <f t="shared" si="42"/>
        <v>5.18926401112903</v>
      </c>
      <c r="I61" s="11">
        <f t="shared" si="43"/>
        <v>278.339264011129</v>
      </c>
      <c r="J61" s="11">
        <f t="shared" si="44"/>
        <v>0.0338711182576775</v>
      </c>
      <c r="K61" s="11">
        <f t="shared" si="45"/>
        <v>137.97</v>
      </c>
      <c r="L61" s="11">
        <f t="shared" si="46"/>
        <v>1.3797</v>
      </c>
      <c r="M61" s="6" t="s">
        <v>107</v>
      </c>
      <c r="N61" s="6"/>
      <c r="O61" s="11">
        <f t="shared" ref="O61:O71" si="61">L61+O60-P60-N61</f>
        <v>2.69948972096745</v>
      </c>
      <c r="P61" s="11">
        <f t="shared" si="47"/>
        <v>0.0914347355742734</v>
      </c>
      <c r="Q61" s="17">
        <f t="shared" si="48"/>
        <v>0.00914347355742734</v>
      </c>
      <c r="R61" s="11">
        <f t="shared" si="49"/>
        <v>0.13797</v>
      </c>
      <c r="S61" s="18">
        <f t="shared" si="50"/>
        <v>0.0662714616034453</v>
      </c>
      <c r="T61" s="3">
        <v>0.01</v>
      </c>
      <c r="U61" s="19">
        <f t="shared" si="51"/>
        <v>0.000662714616034453</v>
      </c>
      <c r="V61" s="18"/>
      <c r="W61" s="3"/>
      <c r="X61" s="19"/>
      <c r="Y61" s="20">
        <v>0.02</v>
      </c>
      <c r="Z61" s="3">
        <v>0.06</v>
      </c>
      <c r="AA61" s="21">
        <f t="shared" si="52"/>
        <v>0.0012</v>
      </c>
      <c r="AB61" s="3">
        <v>0.01</v>
      </c>
      <c r="AC61" s="3">
        <v>0.63</v>
      </c>
      <c r="AD61" s="21">
        <f t="shared" si="53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0.0129627146160345</v>
      </c>
      <c r="AR61" s="27">
        <f t="shared" si="57"/>
        <v>137.97</v>
      </c>
      <c r="AS61" s="1">
        <f t="shared" si="58"/>
        <v>0.1</v>
      </c>
      <c r="AT61" s="2">
        <f t="shared" ref="AT61:AT71" si="62">$E$5/12</f>
        <v>0.0583333333333333</v>
      </c>
      <c r="AU61" s="1">
        <f t="shared" si="59"/>
        <v>69.8992024986945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6.39866404278571</v>
      </c>
      <c r="E62" s="13">
        <f t="shared" si="60"/>
        <v>5.18926401112903</v>
      </c>
      <c r="F62" s="9" t="s">
        <v>107</v>
      </c>
      <c r="G62" s="6">
        <v>3</v>
      </c>
      <c r="H62" s="11">
        <f t="shared" si="42"/>
        <v>6.39866404278571</v>
      </c>
      <c r="I62" s="11">
        <f t="shared" si="43"/>
        <v>279.548664042786</v>
      </c>
      <c r="J62" s="11">
        <f t="shared" si="44"/>
        <v>0.0394053944731885</v>
      </c>
      <c r="K62" s="11">
        <f t="shared" si="45"/>
        <v>137.97</v>
      </c>
      <c r="L62" s="11">
        <f t="shared" si="46"/>
        <v>1.3797</v>
      </c>
      <c r="M62" s="6" t="s">
        <v>107</v>
      </c>
      <c r="N62" s="6"/>
      <c r="O62" s="11">
        <f t="shared" si="61"/>
        <v>3.98775498539318</v>
      </c>
      <c r="P62" s="11">
        <f t="shared" si="47"/>
        <v>0.157139058261842</v>
      </c>
      <c r="Q62" s="17">
        <f t="shared" si="48"/>
        <v>0.0157139058261842</v>
      </c>
      <c r="R62" s="11">
        <f t="shared" si="49"/>
        <v>0.13797</v>
      </c>
      <c r="S62" s="18">
        <f t="shared" si="50"/>
        <v>0.11389364228589</v>
      </c>
      <c r="T62" s="3">
        <v>0.01</v>
      </c>
      <c r="U62" s="19">
        <f t="shared" si="51"/>
        <v>0.0011389364228589</v>
      </c>
      <c r="V62" s="18"/>
      <c r="W62" s="3"/>
      <c r="X62" s="19"/>
      <c r="Y62" s="20">
        <v>0.02</v>
      </c>
      <c r="Z62" s="3">
        <v>0.06</v>
      </c>
      <c r="AA62" s="21">
        <f t="shared" si="52"/>
        <v>0.0012</v>
      </c>
      <c r="AB62" s="3">
        <v>0.01</v>
      </c>
      <c r="AC62" s="3">
        <v>0.63</v>
      </c>
      <c r="AD62" s="21">
        <f t="shared" si="53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0.0134389364228589</v>
      </c>
      <c r="AR62" s="27">
        <f t="shared" si="57"/>
        <v>137.97</v>
      </c>
      <c r="AS62" s="1">
        <f t="shared" si="58"/>
        <v>0.1</v>
      </c>
      <c r="AT62" s="2">
        <f t="shared" si="62"/>
        <v>0.0583333333333333</v>
      </c>
      <c r="AU62" s="1">
        <f t="shared" si="59"/>
        <v>72.4671464437337</v>
      </c>
    </row>
    <row r="63" s="1" customFormat="1" spans="1:47">
      <c r="A63" s="6"/>
      <c r="B63" s="6"/>
      <c r="C63" s="9">
        <v>3</v>
      </c>
      <c r="D63" s="12">
        <v>13.3496443334516</v>
      </c>
      <c r="E63" s="13">
        <f t="shared" si="60"/>
        <v>6.39866404278571</v>
      </c>
      <c r="F63" s="9" t="s">
        <v>107</v>
      </c>
      <c r="G63" s="6">
        <v>4</v>
      </c>
      <c r="H63" s="11">
        <f t="shared" si="42"/>
        <v>13.3496443334516</v>
      </c>
      <c r="I63" s="11">
        <f t="shared" si="43"/>
        <v>286.499644333452</v>
      </c>
      <c r="J63" s="11">
        <f t="shared" si="44"/>
        <v>0.0917390974009924</v>
      </c>
      <c r="K63" s="11">
        <f t="shared" si="45"/>
        <v>137.97</v>
      </c>
      <c r="L63" s="11">
        <f t="shared" si="46"/>
        <v>1.3797</v>
      </c>
      <c r="M63" s="6" t="s">
        <v>107</v>
      </c>
      <c r="N63" s="6"/>
      <c r="O63" s="11">
        <f t="shared" si="61"/>
        <v>5.21031592713133</v>
      </c>
      <c r="P63" s="11">
        <f t="shared" si="47"/>
        <v>0.477989680329044</v>
      </c>
      <c r="Q63" s="17">
        <f t="shared" si="48"/>
        <v>0.0477989680329044</v>
      </c>
      <c r="R63" s="11">
        <f t="shared" si="49"/>
        <v>0.13797</v>
      </c>
      <c r="S63" s="18">
        <f t="shared" si="50"/>
        <v>0.346444647625602</v>
      </c>
      <c r="T63" s="3">
        <v>0.01</v>
      </c>
      <c r="U63" s="19">
        <f t="shared" si="51"/>
        <v>0.00346444647625602</v>
      </c>
      <c r="V63" s="18"/>
      <c r="W63" s="3"/>
      <c r="X63" s="19"/>
      <c r="Y63" s="20">
        <v>0.04</v>
      </c>
      <c r="Z63" s="3">
        <v>0.06</v>
      </c>
      <c r="AA63" s="21">
        <f t="shared" si="52"/>
        <v>0.0024</v>
      </c>
      <c r="AB63" s="3">
        <v>0.015</v>
      </c>
      <c r="AC63" s="3">
        <v>0.63</v>
      </c>
      <c r="AD63" s="21">
        <f t="shared" si="53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0.021514446476256</v>
      </c>
      <c r="AR63" s="27">
        <f t="shared" si="57"/>
        <v>137.97</v>
      </c>
      <c r="AS63" s="1">
        <f t="shared" si="58"/>
        <v>0.1</v>
      </c>
      <c r="AT63" s="2">
        <f t="shared" si="62"/>
        <v>0.0583333333333333</v>
      </c>
      <c r="AU63" s="1">
        <f t="shared" si="59"/>
        <v>116.012941381193</v>
      </c>
    </row>
    <row r="64" s="1" customFormat="1" spans="1:47">
      <c r="A64" s="6"/>
      <c r="B64" s="6"/>
      <c r="C64" s="9">
        <v>4</v>
      </c>
      <c r="D64" s="12">
        <v>18.5614273816667</v>
      </c>
      <c r="E64" s="13">
        <f t="shared" si="60"/>
        <v>13.3496443334516</v>
      </c>
      <c r="F64" s="9" t="s">
        <v>107</v>
      </c>
      <c r="G64" s="6">
        <v>5</v>
      </c>
      <c r="H64" s="11">
        <f t="shared" si="42"/>
        <v>18.5614273816667</v>
      </c>
      <c r="I64" s="11">
        <f t="shared" si="43"/>
        <v>291.711427381667</v>
      </c>
      <c r="J64" s="11">
        <f t="shared" si="44"/>
        <v>0.16836573135752</v>
      </c>
      <c r="K64" s="11">
        <f t="shared" si="45"/>
        <v>137.97</v>
      </c>
      <c r="L64" s="11">
        <f t="shared" si="46"/>
        <v>1.3797</v>
      </c>
      <c r="M64" s="6" t="s">
        <v>109</v>
      </c>
      <c r="N64" s="11">
        <f>(O63-P63)*$C$24/100</f>
        <v>4.49570993446218</v>
      </c>
      <c r="O64" s="11">
        <f t="shared" si="61"/>
        <v>1.61631631234011</v>
      </c>
      <c r="P64" s="11">
        <f t="shared" si="47"/>
        <v>0.272132278032232</v>
      </c>
      <c r="Q64" s="17">
        <f t="shared" si="48"/>
        <v>0.0272132278032232</v>
      </c>
      <c r="R64" s="11">
        <f t="shared" si="49"/>
        <v>0.13797</v>
      </c>
      <c r="S64" s="18">
        <f t="shared" si="50"/>
        <v>0.197240181222173</v>
      </c>
      <c r="T64" s="3">
        <v>0.01</v>
      </c>
      <c r="U64" s="19">
        <f t="shared" si="51"/>
        <v>0.00197240181222173</v>
      </c>
      <c r="V64" s="18"/>
      <c r="W64" s="3"/>
      <c r="X64" s="19"/>
      <c r="Y64" s="20">
        <v>0.04</v>
      </c>
      <c r="Z64" s="3">
        <v>0.06</v>
      </c>
      <c r="AA64" s="21">
        <f t="shared" si="52"/>
        <v>0.0024</v>
      </c>
      <c r="AB64" s="3">
        <v>0.015</v>
      </c>
      <c r="AC64" s="3">
        <v>0.63</v>
      </c>
      <c r="AD64" s="21">
        <f t="shared" si="53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0.0200224018122217</v>
      </c>
      <c r="AR64" s="27">
        <f t="shared" si="57"/>
        <v>137.97</v>
      </c>
      <c r="AS64" s="1">
        <f t="shared" si="58"/>
        <v>0.1</v>
      </c>
      <c r="AT64" s="2">
        <f t="shared" si="62"/>
        <v>0.0583333333333333</v>
      </c>
      <c r="AU64" s="1">
        <f t="shared" si="59"/>
        <v>107.967347908093</v>
      </c>
    </row>
    <row r="65" s="1" customFormat="1" spans="1:47">
      <c r="A65" s="6"/>
      <c r="B65" s="6"/>
      <c r="C65" s="9">
        <v>5</v>
      </c>
      <c r="D65" s="12">
        <v>23.3515546958065</v>
      </c>
      <c r="E65" s="13">
        <f t="shared" si="60"/>
        <v>18.5614273816667</v>
      </c>
      <c r="F65" s="9" t="s">
        <v>109</v>
      </c>
      <c r="G65" s="6">
        <v>6</v>
      </c>
      <c r="H65" s="11">
        <f t="shared" si="42"/>
        <v>23.3515546958065</v>
      </c>
      <c r="I65" s="11">
        <f t="shared" si="43"/>
        <v>296.501554695806</v>
      </c>
      <c r="J65" s="11">
        <f t="shared" si="44"/>
        <v>0.288697365926723</v>
      </c>
      <c r="K65" s="11">
        <f t="shared" si="45"/>
        <v>137.97</v>
      </c>
      <c r="L65" s="11">
        <f t="shared" si="46"/>
        <v>1.3797</v>
      </c>
      <c r="M65" s="6" t="s">
        <v>107</v>
      </c>
      <c r="N65" s="6"/>
      <c r="O65" s="11">
        <f t="shared" si="61"/>
        <v>2.72388403430788</v>
      </c>
      <c r="P65" s="11">
        <f t="shared" si="47"/>
        <v>0.786378145794542</v>
      </c>
      <c r="Q65" s="17">
        <f t="shared" si="48"/>
        <v>0.0786378145794542</v>
      </c>
      <c r="R65" s="11">
        <f t="shared" si="49"/>
        <v>0.13797</v>
      </c>
      <c r="S65" s="18">
        <f t="shared" si="50"/>
        <v>0.569963141113678</v>
      </c>
      <c r="T65" s="3">
        <v>0.01</v>
      </c>
      <c r="U65" s="19">
        <f t="shared" si="51"/>
        <v>0.00569963141113678</v>
      </c>
      <c r="V65" s="18"/>
      <c r="W65" s="3"/>
      <c r="X65" s="19"/>
      <c r="Y65" s="20">
        <v>0.04</v>
      </c>
      <c r="Z65" s="3">
        <v>0.06</v>
      </c>
      <c r="AA65" s="21">
        <f t="shared" si="52"/>
        <v>0.0024</v>
      </c>
      <c r="AB65" s="3">
        <v>0.015</v>
      </c>
      <c r="AC65" s="3">
        <v>0.63</v>
      </c>
      <c r="AD65" s="21">
        <f t="shared" si="53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0.0237496314111368</v>
      </c>
      <c r="AR65" s="27">
        <f t="shared" si="57"/>
        <v>137.97</v>
      </c>
      <c r="AS65" s="1">
        <f t="shared" si="58"/>
        <v>0.1</v>
      </c>
      <c r="AT65" s="2">
        <f t="shared" si="62"/>
        <v>0.0583333333333333</v>
      </c>
      <c r="AU65" s="1">
        <f t="shared" si="59"/>
        <v>128.065790573137</v>
      </c>
    </row>
    <row r="66" s="1" customFormat="1" spans="1:47">
      <c r="A66" s="6"/>
      <c r="B66" s="6"/>
      <c r="C66" s="9">
        <v>6</v>
      </c>
      <c r="D66" s="12">
        <v>24.932097873</v>
      </c>
      <c r="E66" s="13">
        <f t="shared" si="60"/>
        <v>23.3515546958065</v>
      </c>
      <c r="F66" s="9" t="s">
        <v>107</v>
      </c>
      <c r="G66" s="6">
        <v>7</v>
      </c>
      <c r="H66" s="11">
        <f t="shared" si="42"/>
        <v>24.932097873</v>
      </c>
      <c r="I66" s="11">
        <f t="shared" si="43"/>
        <v>298.082097873</v>
      </c>
      <c r="J66" s="11">
        <f t="shared" si="44"/>
        <v>0.343608598027101</v>
      </c>
      <c r="K66" s="11">
        <f t="shared" si="45"/>
        <v>137.97</v>
      </c>
      <c r="L66" s="11">
        <f t="shared" si="46"/>
        <v>1.3797</v>
      </c>
      <c r="M66" s="6" t="s">
        <v>107</v>
      </c>
      <c r="N66" s="6"/>
      <c r="O66" s="11">
        <f t="shared" si="61"/>
        <v>3.31720588851334</v>
      </c>
      <c r="P66" s="11">
        <f t="shared" si="47"/>
        <v>1.13982046471931</v>
      </c>
      <c r="Q66" s="17">
        <f t="shared" si="48"/>
        <v>0.113982046471931</v>
      </c>
      <c r="R66" s="11">
        <f t="shared" si="49"/>
        <v>0.13797</v>
      </c>
      <c r="S66" s="18">
        <f t="shared" si="50"/>
        <v>0.826136453373423</v>
      </c>
      <c r="T66" s="3">
        <v>0.01</v>
      </c>
      <c r="U66" s="19">
        <f t="shared" si="51"/>
        <v>0.00826136453373423</v>
      </c>
      <c r="V66" s="18"/>
      <c r="W66" s="3"/>
      <c r="X66" s="19"/>
      <c r="Y66" s="20">
        <v>0.05</v>
      </c>
      <c r="Z66" s="3">
        <v>0.06</v>
      </c>
      <c r="AA66" s="21">
        <f t="shared" si="52"/>
        <v>0.003</v>
      </c>
      <c r="AB66" s="3">
        <v>0.02</v>
      </c>
      <c r="AC66" s="3">
        <v>0.63</v>
      </c>
      <c r="AD66" s="21">
        <f t="shared" si="53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0.0314613645337342</v>
      </c>
      <c r="AR66" s="27">
        <f t="shared" si="57"/>
        <v>137.97</v>
      </c>
      <c r="AS66" s="1">
        <f t="shared" si="58"/>
        <v>0.1</v>
      </c>
      <c r="AT66" s="2">
        <f t="shared" si="62"/>
        <v>0.0583333333333333</v>
      </c>
      <c r="AU66" s="1">
        <f t="shared" si="59"/>
        <v>169.64998116278</v>
      </c>
    </row>
    <row r="67" s="1" customFormat="1" spans="1:47">
      <c r="A67" s="6"/>
      <c r="B67" s="6"/>
      <c r="C67" s="9">
        <v>7</v>
      </c>
      <c r="D67" s="12">
        <v>28.6009038154839</v>
      </c>
      <c r="E67" s="13">
        <f t="shared" si="60"/>
        <v>24.932097873</v>
      </c>
      <c r="F67" s="9" t="s">
        <v>107</v>
      </c>
      <c r="G67" s="6">
        <v>8</v>
      </c>
      <c r="H67" s="11">
        <f t="shared" si="42"/>
        <v>28.6009038154839</v>
      </c>
      <c r="I67" s="11">
        <f t="shared" si="43"/>
        <v>301.750903815484</v>
      </c>
      <c r="J67" s="11">
        <f t="shared" si="44"/>
        <v>0.511145636582525</v>
      </c>
      <c r="K67" s="11">
        <f t="shared" si="45"/>
        <v>137.97</v>
      </c>
      <c r="L67" s="11">
        <f t="shared" si="46"/>
        <v>1.3797</v>
      </c>
      <c r="M67" s="6" t="s">
        <v>107</v>
      </c>
      <c r="N67" s="6"/>
      <c r="O67" s="11">
        <f t="shared" si="61"/>
        <v>3.55708542379403</v>
      </c>
      <c r="P67" s="11">
        <f t="shared" si="47"/>
        <v>1.81818869332362</v>
      </c>
      <c r="Q67" s="17">
        <f t="shared" si="48"/>
        <v>0.181818869332362</v>
      </c>
      <c r="R67" s="11">
        <f t="shared" si="49"/>
        <v>0.13797</v>
      </c>
      <c r="S67" s="18">
        <f t="shared" si="50"/>
        <v>1.31781452005771</v>
      </c>
      <c r="T67" s="3">
        <v>0.01</v>
      </c>
      <c r="U67" s="19">
        <f t="shared" si="51"/>
        <v>0.0131781452005771</v>
      </c>
      <c r="V67" s="18"/>
      <c r="W67" s="3"/>
      <c r="X67" s="19"/>
      <c r="Y67" s="20">
        <v>0.05</v>
      </c>
      <c r="Z67" s="3">
        <v>0.06</v>
      </c>
      <c r="AA67" s="21">
        <f t="shared" si="52"/>
        <v>0.003</v>
      </c>
      <c r="AB67" s="3">
        <v>0.02</v>
      </c>
      <c r="AC67" s="3">
        <v>0.63</v>
      </c>
      <c r="AD67" s="21">
        <f t="shared" si="53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0.0363781452005771</v>
      </c>
      <c r="AR67" s="27">
        <f t="shared" si="57"/>
        <v>137.97</v>
      </c>
      <c r="AS67" s="1">
        <f t="shared" si="58"/>
        <v>0.1</v>
      </c>
      <c r="AT67" s="2">
        <f t="shared" si="62"/>
        <v>0.0583333333333333</v>
      </c>
      <c r="AU67" s="1">
        <f t="shared" si="59"/>
        <v>196.162872764065</v>
      </c>
    </row>
    <row r="68" s="1" customFormat="1" spans="1:47">
      <c r="A68" s="6"/>
      <c r="B68" s="6"/>
      <c r="C68" s="9">
        <v>8</v>
      </c>
      <c r="D68" s="12">
        <v>28.5305709129032</v>
      </c>
      <c r="E68" s="13">
        <f t="shared" si="60"/>
        <v>28.6009038154839</v>
      </c>
      <c r="F68" s="9" t="s">
        <v>107</v>
      </c>
      <c r="G68" s="6">
        <v>9</v>
      </c>
      <c r="H68" s="11">
        <f t="shared" si="42"/>
        <v>28.5305709129032</v>
      </c>
      <c r="I68" s="11">
        <f t="shared" si="43"/>
        <v>301.680570912903</v>
      </c>
      <c r="J68" s="11">
        <f t="shared" si="44"/>
        <v>0.507314827439563</v>
      </c>
      <c r="K68" s="11">
        <f t="shared" si="45"/>
        <v>137.97</v>
      </c>
      <c r="L68" s="11">
        <f t="shared" si="46"/>
        <v>1.3797</v>
      </c>
      <c r="M68" s="6" t="s">
        <v>107</v>
      </c>
      <c r="N68" s="6"/>
      <c r="O68" s="11">
        <f t="shared" si="61"/>
        <v>3.11859673047041</v>
      </c>
      <c r="P68" s="11">
        <f t="shared" si="47"/>
        <v>1.58211036217218</v>
      </c>
      <c r="Q68" s="17">
        <f t="shared" si="48"/>
        <v>0.158211036217218</v>
      </c>
      <c r="R68" s="11">
        <f t="shared" si="49"/>
        <v>0.13797</v>
      </c>
      <c r="S68" s="18">
        <f t="shared" si="50"/>
        <v>1.14670606811059</v>
      </c>
      <c r="T68" s="3">
        <v>0.01</v>
      </c>
      <c r="U68" s="19">
        <f t="shared" si="51"/>
        <v>0.0114670606811059</v>
      </c>
      <c r="V68" s="18"/>
      <c r="W68" s="3"/>
      <c r="X68" s="19"/>
      <c r="Y68" s="20">
        <v>0.04</v>
      </c>
      <c r="Z68" s="3">
        <v>0.06</v>
      </c>
      <c r="AA68" s="21">
        <f t="shared" si="52"/>
        <v>0.0024</v>
      </c>
      <c r="AB68" s="3">
        <v>0.015</v>
      </c>
      <c r="AC68" s="3">
        <v>0.63</v>
      </c>
      <c r="AD68" s="21">
        <f t="shared" si="53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0.0295170606811059</v>
      </c>
      <c r="AR68" s="27">
        <f t="shared" si="57"/>
        <v>137.97</v>
      </c>
      <c r="AS68" s="1">
        <f t="shared" si="58"/>
        <v>0.1</v>
      </c>
      <c r="AT68" s="2">
        <f t="shared" si="62"/>
        <v>0.0583333333333333</v>
      </c>
      <c r="AU68" s="1">
        <f t="shared" si="59"/>
        <v>159.165658029896</v>
      </c>
    </row>
    <row r="69" s="1" customFormat="1" spans="1:47">
      <c r="A69" s="6"/>
      <c r="B69" s="6"/>
      <c r="C69" s="9">
        <v>9</v>
      </c>
      <c r="D69" s="12">
        <v>24.9948783166667</v>
      </c>
      <c r="E69" s="13">
        <f t="shared" si="60"/>
        <v>28.5305709129032</v>
      </c>
      <c r="F69" s="9" t="s">
        <v>107</v>
      </c>
      <c r="G69" s="6">
        <v>10</v>
      </c>
      <c r="H69" s="11">
        <f t="shared" si="42"/>
        <v>24.9948783166667</v>
      </c>
      <c r="I69" s="11">
        <f t="shared" si="43"/>
        <v>298.144878316667</v>
      </c>
      <c r="J69" s="11">
        <f t="shared" si="44"/>
        <v>0.345980164847947</v>
      </c>
      <c r="K69" s="11">
        <f t="shared" si="45"/>
        <v>137.97</v>
      </c>
      <c r="L69" s="11">
        <f t="shared" si="46"/>
        <v>1.3797</v>
      </c>
      <c r="M69" s="6" t="s">
        <v>107</v>
      </c>
      <c r="N69" s="6"/>
      <c r="O69" s="11">
        <f t="shared" si="61"/>
        <v>2.91618636829823</v>
      </c>
      <c r="P69" s="11">
        <f t="shared" si="47"/>
        <v>1.00894264043116</v>
      </c>
      <c r="Q69" s="17">
        <f t="shared" si="48"/>
        <v>0.100894264043116</v>
      </c>
      <c r="R69" s="11">
        <f t="shared" si="49"/>
        <v>0.13797</v>
      </c>
      <c r="S69" s="18">
        <f t="shared" si="50"/>
        <v>0.731276828608507</v>
      </c>
      <c r="T69" s="3">
        <v>0.01</v>
      </c>
      <c r="U69" s="19">
        <f t="shared" si="51"/>
        <v>0.00731276828608507</v>
      </c>
      <c r="V69" s="18"/>
      <c r="W69" s="3"/>
      <c r="X69" s="19"/>
      <c r="Y69" s="20">
        <v>0.04</v>
      </c>
      <c r="Z69" s="3">
        <v>0.06</v>
      </c>
      <c r="AA69" s="21">
        <f t="shared" si="52"/>
        <v>0.0024</v>
      </c>
      <c r="AB69" s="3">
        <v>0.015</v>
      </c>
      <c r="AC69" s="3">
        <v>0.63</v>
      </c>
      <c r="AD69" s="21">
        <f t="shared" si="53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0.0253627682860851</v>
      </c>
      <c r="AR69" s="27">
        <f t="shared" si="57"/>
        <v>137.97</v>
      </c>
      <c r="AS69" s="1">
        <f t="shared" si="58"/>
        <v>0.1</v>
      </c>
      <c r="AT69" s="2">
        <f t="shared" si="62"/>
        <v>0.0583333333333333</v>
      </c>
      <c r="AU69" s="1">
        <f t="shared" si="59"/>
        <v>136.764352905184</v>
      </c>
    </row>
    <row r="70" s="1" customFormat="1" spans="1:47">
      <c r="A70" s="6"/>
      <c r="B70" s="6"/>
      <c r="C70" s="9">
        <v>10</v>
      </c>
      <c r="D70" s="12">
        <v>17.7911026432258</v>
      </c>
      <c r="E70" s="13">
        <f t="shared" si="60"/>
        <v>24.9948783166667</v>
      </c>
      <c r="F70" s="9" t="s">
        <v>107</v>
      </c>
      <c r="G70" s="6">
        <v>11</v>
      </c>
      <c r="H70" s="11">
        <f t="shared" si="42"/>
        <v>17.7911026432258</v>
      </c>
      <c r="I70" s="11">
        <f t="shared" si="43"/>
        <v>290.941102643226</v>
      </c>
      <c r="J70" s="11">
        <f t="shared" si="44"/>
        <v>0.154124890000023</v>
      </c>
      <c r="K70" s="11">
        <f t="shared" si="45"/>
        <v>137.97</v>
      </c>
      <c r="L70" s="11">
        <f t="shared" si="46"/>
        <v>1.3797</v>
      </c>
      <c r="M70" s="6" t="s">
        <v>109</v>
      </c>
      <c r="N70" s="11">
        <f>(O69-P69)*$C$24/100</f>
        <v>1.81188154147372</v>
      </c>
      <c r="O70" s="11">
        <f t="shared" si="61"/>
        <v>1.47506218639335</v>
      </c>
      <c r="P70" s="11">
        <f t="shared" si="47"/>
        <v>0.227343797221069</v>
      </c>
      <c r="Q70" s="17">
        <f t="shared" si="48"/>
        <v>0.0227343797221069</v>
      </c>
      <c r="R70" s="11">
        <f t="shared" si="49"/>
        <v>0.13797</v>
      </c>
      <c r="S70" s="18">
        <f t="shared" si="50"/>
        <v>0.164777703284098</v>
      </c>
      <c r="T70" s="3">
        <v>0.01</v>
      </c>
      <c r="U70" s="19">
        <f t="shared" si="51"/>
        <v>0.00164777703284098</v>
      </c>
      <c r="V70" s="18"/>
      <c r="W70" s="3"/>
      <c r="X70" s="19"/>
      <c r="Y70" s="20">
        <v>0.02</v>
      </c>
      <c r="Z70" s="3">
        <v>0.06</v>
      </c>
      <c r="AA70" s="21">
        <f t="shared" si="52"/>
        <v>0.0012</v>
      </c>
      <c r="AB70" s="3">
        <v>0.01</v>
      </c>
      <c r="AC70" s="3">
        <v>0.63</v>
      </c>
      <c r="AD70" s="21">
        <f t="shared" si="53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0.013947777032841</v>
      </c>
      <c r="AR70" s="27">
        <f t="shared" si="57"/>
        <v>137.97</v>
      </c>
      <c r="AS70" s="1">
        <f t="shared" si="58"/>
        <v>0.1</v>
      </c>
      <c r="AT70" s="2">
        <f t="shared" si="62"/>
        <v>0.0583333333333333</v>
      </c>
      <c r="AU70" s="1">
        <f t="shared" si="59"/>
        <v>75.2109816580568</v>
      </c>
    </row>
    <row r="71" s="1" customFormat="1" spans="1:48">
      <c r="A71" s="6"/>
      <c r="B71" s="6"/>
      <c r="C71" s="9">
        <v>11</v>
      </c>
      <c r="D71" s="12">
        <v>14.10993981</v>
      </c>
      <c r="E71" s="13">
        <f t="shared" si="60"/>
        <v>17.7911026432258</v>
      </c>
      <c r="F71" s="9" t="s">
        <v>109</v>
      </c>
      <c r="G71" s="6">
        <v>12</v>
      </c>
      <c r="H71" s="11">
        <f t="shared" si="42"/>
        <v>14.10993981</v>
      </c>
      <c r="I71" s="11">
        <f t="shared" si="43"/>
        <v>287.25993981</v>
      </c>
      <c r="J71" s="11">
        <f t="shared" si="44"/>
        <v>0.100373497711959</v>
      </c>
      <c r="K71" s="11">
        <f t="shared" si="45"/>
        <v>137.97</v>
      </c>
      <c r="L71" s="11">
        <f t="shared" si="46"/>
        <v>1.3797</v>
      </c>
      <c r="M71" s="6" t="s">
        <v>107</v>
      </c>
      <c r="N71" s="6"/>
      <c r="O71" s="11">
        <f t="shared" si="61"/>
        <v>2.62741838917228</v>
      </c>
      <c r="P71" s="11">
        <f t="shared" si="47"/>
        <v>0.263723173673944</v>
      </c>
      <c r="Q71" s="17">
        <f t="shared" si="48"/>
        <v>0.0263723173673944</v>
      </c>
      <c r="R71" s="11">
        <f t="shared" si="49"/>
        <v>0.13797</v>
      </c>
      <c r="S71" s="18">
        <f t="shared" si="50"/>
        <v>0.191145302365691</v>
      </c>
      <c r="T71" s="3">
        <v>0.01</v>
      </c>
      <c r="U71" s="19">
        <f t="shared" si="51"/>
        <v>0.00191145302365691</v>
      </c>
      <c r="V71" s="18"/>
      <c r="W71" s="3"/>
      <c r="X71" s="19"/>
      <c r="Y71" s="20">
        <v>0.02</v>
      </c>
      <c r="Z71" s="3">
        <v>0.06</v>
      </c>
      <c r="AA71" s="21">
        <f t="shared" si="52"/>
        <v>0.0012</v>
      </c>
      <c r="AB71" s="3">
        <v>0.01</v>
      </c>
      <c r="AC71" s="3">
        <v>0.63</v>
      </c>
      <c r="AD71" s="21">
        <f t="shared" si="53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0.0142114530236569</v>
      </c>
      <c r="AR71" s="27">
        <f t="shared" si="57"/>
        <v>137.97</v>
      </c>
      <c r="AS71" s="1">
        <f t="shared" si="58"/>
        <v>0.1</v>
      </c>
      <c r="AT71" s="2">
        <f t="shared" si="62"/>
        <v>0.0583333333333333</v>
      </c>
      <c r="AU71" s="1">
        <f t="shared" si="59"/>
        <v>76.6328089544233</v>
      </c>
      <c r="AV71" s="1">
        <f>SUM(AU60:AU71)</f>
        <v>1376.66620593478</v>
      </c>
    </row>
    <row r="72" s="1" customFormat="1" spans="1:46">
      <c r="A72" s="6"/>
      <c r="B72" s="6"/>
      <c r="C72" s="9">
        <v>12</v>
      </c>
      <c r="D72" s="12">
        <v>7.76794663729032</v>
      </c>
      <c r="E72" s="13">
        <f t="shared" si="60"/>
        <v>14.10993981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7.18</v>
      </c>
      <c r="E76" s="9"/>
      <c r="F76" s="9"/>
      <c r="G76" s="6">
        <v>1</v>
      </c>
      <c r="H76" s="11">
        <f t="shared" ref="H76:H87" si="63">E77</f>
        <v>7.18</v>
      </c>
      <c r="I76" s="11">
        <f t="shared" ref="I76:I87" si="64">H76+273.15</f>
        <v>280.33</v>
      </c>
      <c r="J76" s="11">
        <f t="shared" ref="J76:J87" si="65">EXP(($C$18*(I76-$C$16))/($C$19*I76*$C$16))</f>
        <v>0.0434226853899752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8">O76*J76</f>
        <v>0.00339834982254736</v>
      </c>
      <c r="Q76" s="17">
        <f t="shared" ref="Q76:Q87" si="69">P76*$B$78</f>
        <v>0.000441785476931156</v>
      </c>
      <c r="R76" s="11">
        <f t="shared" ref="R76:R87" si="70">L76*$B$78</f>
        <v>0.0101740708333333</v>
      </c>
      <c r="S76" s="18">
        <f t="shared" ref="S76:S87" si="71">Q76/R76</f>
        <v>0.0434226853899754</v>
      </c>
      <c r="T76" s="3">
        <v>0.01</v>
      </c>
      <c r="U76" s="19">
        <f t="shared" ref="U76:U87" si="72">S76*T76</f>
        <v>0.000434226853899754</v>
      </c>
      <c r="V76" s="18"/>
      <c r="W76" s="3"/>
      <c r="X76" s="19"/>
      <c r="Y76" s="20">
        <v>0.02</v>
      </c>
      <c r="Z76" s="3">
        <v>0.17</v>
      </c>
      <c r="AA76" s="21">
        <f t="shared" ref="AA76:AA87" si="73">Y76*Z76</f>
        <v>0.0034</v>
      </c>
      <c r="AB76" s="3">
        <v>0.01</v>
      </c>
      <c r="AC76" s="3">
        <v>0.03</v>
      </c>
      <c r="AD76" s="21">
        <f t="shared" ref="AD76:AD87" si="74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0.0120342268538998</v>
      </c>
      <c r="AR76" s="27">
        <f t="shared" ref="AR76:AR87" si="77">$B$76/12</f>
        <v>7.82620833333333</v>
      </c>
      <c r="AS76" s="1">
        <f t="shared" ref="AS76:AS87" si="78">$B$78</f>
        <v>0.13</v>
      </c>
      <c r="AT76" s="2">
        <f>$E$8/12</f>
        <v>12.0583333333333</v>
      </c>
      <c r="AU76" s="1">
        <f t="shared" ref="AU76:AU87" si="79">AT76*10000*AS76*0.67*AR76*AQ76</f>
        <v>989.179343615971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5.18926401112903</v>
      </c>
      <c r="E77" s="13">
        <f t="shared" ref="E77:E88" si="80">D76</f>
        <v>7.18</v>
      </c>
      <c r="F77" s="9" t="s">
        <v>107</v>
      </c>
      <c r="G77" s="6">
        <v>2</v>
      </c>
      <c r="H77" s="11">
        <f t="shared" si="63"/>
        <v>5.18926401112903</v>
      </c>
      <c r="I77" s="11">
        <f t="shared" si="64"/>
        <v>278.339264011129</v>
      </c>
      <c r="J77" s="11">
        <f t="shared" si="65"/>
        <v>0.0338711182576775</v>
      </c>
      <c r="K77" s="11">
        <f t="shared" si="66"/>
        <v>7.82620833333333</v>
      </c>
      <c r="L77" s="11">
        <f t="shared" si="67"/>
        <v>0.0782620833333333</v>
      </c>
      <c r="M77" s="6" t="s">
        <v>107</v>
      </c>
      <c r="N77" s="6"/>
      <c r="O77" s="11">
        <f t="shared" ref="O77:O87" si="81">L77+O76-P76-N77</f>
        <v>0.153125816844119</v>
      </c>
      <c r="P77" s="11">
        <f t="shared" si="68"/>
        <v>0.00518654265063063</v>
      </c>
      <c r="Q77" s="17">
        <f t="shared" si="69"/>
        <v>0.000674250544581982</v>
      </c>
      <c r="R77" s="11">
        <f t="shared" si="70"/>
        <v>0.0101740708333333</v>
      </c>
      <c r="S77" s="18">
        <f t="shared" si="71"/>
        <v>0.0662714616034454</v>
      </c>
      <c r="T77" s="3">
        <v>0.01</v>
      </c>
      <c r="U77" s="19">
        <f t="shared" si="72"/>
        <v>0.000662714616034454</v>
      </c>
      <c r="V77" s="18"/>
      <c r="W77" s="3"/>
      <c r="X77" s="19"/>
      <c r="Y77" s="20">
        <v>0.02</v>
      </c>
      <c r="Z77" s="3">
        <v>0.17</v>
      </c>
      <c r="AA77" s="21">
        <f t="shared" si="73"/>
        <v>0.0034</v>
      </c>
      <c r="AB77" s="3">
        <v>0.01</v>
      </c>
      <c r="AC77" s="3">
        <v>0.03</v>
      </c>
      <c r="AD77" s="21">
        <f t="shared" si="74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5"/>
        <v>0.0079</v>
      </c>
      <c r="AQ77" s="1">
        <f t="shared" si="76"/>
        <v>0.0122627146160345</v>
      </c>
      <c r="AR77" s="27">
        <f t="shared" si="77"/>
        <v>7.82620833333333</v>
      </c>
      <c r="AS77" s="1">
        <f t="shared" si="78"/>
        <v>0.13</v>
      </c>
      <c r="AT77" s="2">
        <f t="shared" ref="AT77:AT87" si="82">$E$8/12</f>
        <v>12.0583333333333</v>
      </c>
      <c r="AU77" s="1">
        <f t="shared" si="79"/>
        <v>1007.96039015237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6.39866404278571</v>
      </c>
      <c r="E78" s="13">
        <f t="shared" si="80"/>
        <v>5.18926401112903</v>
      </c>
      <c r="F78" s="9" t="s">
        <v>107</v>
      </c>
      <c r="G78" s="6">
        <v>3</v>
      </c>
      <c r="H78" s="11">
        <f t="shared" si="63"/>
        <v>6.39866404278571</v>
      </c>
      <c r="I78" s="11">
        <f t="shared" si="64"/>
        <v>279.548664042786</v>
      </c>
      <c r="J78" s="11">
        <f t="shared" si="65"/>
        <v>0.0394053944731885</v>
      </c>
      <c r="K78" s="11">
        <f t="shared" si="66"/>
        <v>7.82620833333333</v>
      </c>
      <c r="L78" s="11">
        <f t="shared" si="67"/>
        <v>0.0782620833333333</v>
      </c>
      <c r="M78" s="6" t="s">
        <v>107</v>
      </c>
      <c r="N78" s="6"/>
      <c r="O78" s="11">
        <f t="shared" si="81"/>
        <v>0.226201357526822</v>
      </c>
      <c r="P78" s="11">
        <f t="shared" si="68"/>
        <v>0.00891355372371516</v>
      </c>
      <c r="Q78" s="17">
        <f t="shared" si="69"/>
        <v>0.00115876198408297</v>
      </c>
      <c r="R78" s="11">
        <f t="shared" si="70"/>
        <v>0.0101740708333333</v>
      </c>
      <c r="S78" s="18">
        <f t="shared" si="71"/>
        <v>0.11389364228589</v>
      </c>
      <c r="T78" s="3">
        <v>0.01</v>
      </c>
      <c r="U78" s="19">
        <f t="shared" si="72"/>
        <v>0.0011389364228589</v>
      </c>
      <c r="V78" s="18"/>
      <c r="W78" s="3"/>
      <c r="X78" s="19"/>
      <c r="Y78" s="20">
        <v>0.02</v>
      </c>
      <c r="Z78" s="3">
        <v>0.17</v>
      </c>
      <c r="AA78" s="21">
        <f t="shared" si="73"/>
        <v>0.0034</v>
      </c>
      <c r="AB78" s="3">
        <v>0.01</v>
      </c>
      <c r="AC78" s="3">
        <v>0.03</v>
      </c>
      <c r="AD78" s="21">
        <f t="shared" si="74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5"/>
        <v>0.0079</v>
      </c>
      <c r="AQ78" s="1">
        <f t="shared" si="76"/>
        <v>0.0127389364228589</v>
      </c>
      <c r="AR78" s="27">
        <f t="shared" si="77"/>
        <v>7.82620833333333</v>
      </c>
      <c r="AS78" s="1">
        <f t="shared" si="78"/>
        <v>0.13</v>
      </c>
      <c r="AT78" s="2">
        <f t="shared" si="82"/>
        <v>12.0583333333333</v>
      </c>
      <c r="AU78" s="1">
        <f t="shared" si="79"/>
        <v>1047.10447310919</v>
      </c>
    </row>
    <row r="79" s="1" customFormat="1" spans="1:47">
      <c r="A79" s="6"/>
      <c r="B79" s="6"/>
      <c r="C79" s="9">
        <v>3</v>
      </c>
      <c r="D79" s="12">
        <v>13.3496443334516</v>
      </c>
      <c r="E79" s="13">
        <f t="shared" si="80"/>
        <v>6.39866404278571</v>
      </c>
      <c r="F79" s="9" t="s">
        <v>107</v>
      </c>
      <c r="G79" s="6">
        <v>4</v>
      </c>
      <c r="H79" s="11">
        <f t="shared" si="63"/>
        <v>13.3496443334516</v>
      </c>
      <c r="I79" s="11">
        <f t="shared" si="64"/>
        <v>286.499644333452</v>
      </c>
      <c r="J79" s="11">
        <f t="shared" si="65"/>
        <v>0.0917390974009924</v>
      </c>
      <c r="K79" s="11">
        <f t="shared" si="66"/>
        <v>7.82620833333333</v>
      </c>
      <c r="L79" s="11">
        <f t="shared" si="67"/>
        <v>0.0782620833333333</v>
      </c>
      <c r="M79" s="6" t="s">
        <v>107</v>
      </c>
      <c r="N79" s="6"/>
      <c r="O79" s="11">
        <f t="shared" si="81"/>
        <v>0.29554988713644</v>
      </c>
      <c r="P79" s="11">
        <f t="shared" si="68"/>
        <v>0.0271134798828622</v>
      </c>
      <c r="Q79" s="17">
        <f t="shared" si="69"/>
        <v>0.00352475238477208</v>
      </c>
      <c r="R79" s="11">
        <f t="shared" si="70"/>
        <v>0.0101740708333333</v>
      </c>
      <c r="S79" s="18">
        <f t="shared" si="71"/>
        <v>0.346444647625603</v>
      </c>
      <c r="T79" s="3">
        <v>0.01</v>
      </c>
      <c r="U79" s="19">
        <f t="shared" si="72"/>
        <v>0.00346444647625603</v>
      </c>
      <c r="V79" s="18"/>
      <c r="W79" s="3"/>
      <c r="X79" s="19"/>
      <c r="Y79" s="20">
        <v>0.04</v>
      </c>
      <c r="Z79" s="3">
        <v>0.17</v>
      </c>
      <c r="AA79" s="21">
        <f t="shared" si="73"/>
        <v>0.0068</v>
      </c>
      <c r="AB79" s="3">
        <v>0.015</v>
      </c>
      <c r="AC79" s="3">
        <v>0.03</v>
      </c>
      <c r="AD79" s="21">
        <f t="shared" si="74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0.022564446476256</v>
      </c>
      <c r="AR79" s="27">
        <f t="shared" si="77"/>
        <v>7.82620833333333</v>
      </c>
      <c r="AS79" s="1">
        <f t="shared" si="78"/>
        <v>0.13</v>
      </c>
      <c r="AT79" s="2">
        <f t="shared" si="82"/>
        <v>12.0583333333333</v>
      </c>
      <c r="AU79" s="1">
        <f t="shared" si="79"/>
        <v>1854.73355500255</v>
      </c>
    </row>
    <row r="80" s="1" customFormat="1" spans="1:47">
      <c r="A80" s="6"/>
      <c r="B80" s="6"/>
      <c r="C80" s="9">
        <v>4</v>
      </c>
      <c r="D80" s="12">
        <v>18.5614273816667</v>
      </c>
      <c r="E80" s="13">
        <f t="shared" si="80"/>
        <v>13.3496443334516</v>
      </c>
      <c r="F80" s="9" t="s">
        <v>107</v>
      </c>
      <c r="G80" s="6">
        <v>5</v>
      </c>
      <c r="H80" s="11">
        <f t="shared" si="63"/>
        <v>18.5614273816667</v>
      </c>
      <c r="I80" s="11">
        <f t="shared" si="64"/>
        <v>291.711427381667</v>
      </c>
      <c r="J80" s="11">
        <f t="shared" si="65"/>
        <v>0.16836573135752</v>
      </c>
      <c r="K80" s="11">
        <f t="shared" si="66"/>
        <v>7.82620833333333</v>
      </c>
      <c r="L80" s="11">
        <f t="shared" si="67"/>
        <v>0.0782620833333333</v>
      </c>
      <c r="M80" s="6" t="s">
        <v>109</v>
      </c>
      <c r="N80" s="11">
        <f>(O79-P79)*$C$24/100</f>
        <v>0.255014586890899</v>
      </c>
      <c r="O80" s="11">
        <f t="shared" si="81"/>
        <v>0.0916839036960122</v>
      </c>
      <c r="P80" s="11">
        <f t="shared" si="68"/>
        <v>0.0154364274994915</v>
      </c>
      <c r="Q80" s="17">
        <f t="shared" si="69"/>
        <v>0.00200673557493389</v>
      </c>
      <c r="R80" s="11">
        <f t="shared" si="70"/>
        <v>0.0101740708333333</v>
      </c>
      <c r="S80" s="18">
        <f t="shared" si="71"/>
        <v>0.197240181222174</v>
      </c>
      <c r="T80" s="3">
        <v>0.01</v>
      </c>
      <c r="U80" s="19">
        <f t="shared" si="72"/>
        <v>0.00197240181222174</v>
      </c>
      <c r="V80" s="18"/>
      <c r="W80" s="3"/>
      <c r="X80" s="19"/>
      <c r="Y80" s="20">
        <v>0.04</v>
      </c>
      <c r="Z80" s="3">
        <v>0.17</v>
      </c>
      <c r="AA80" s="21">
        <f t="shared" si="73"/>
        <v>0.0068</v>
      </c>
      <c r="AB80" s="3">
        <v>0.015</v>
      </c>
      <c r="AC80" s="3">
        <v>0.03</v>
      </c>
      <c r="AD80" s="21">
        <f t="shared" si="74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0.0210724018122217</v>
      </c>
      <c r="AR80" s="27">
        <f t="shared" si="77"/>
        <v>7.82620833333333</v>
      </c>
      <c r="AS80" s="1">
        <f t="shared" si="78"/>
        <v>0.13</v>
      </c>
      <c r="AT80" s="2">
        <f t="shared" si="82"/>
        <v>12.0583333333333</v>
      </c>
      <c r="AU80" s="1">
        <f t="shared" si="79"/>
        <v>1732.09171192171</v>
      </c>
    </row>
    <row r="81" s="1" customFormat="1" spans="1:47">
      <c r="A81" s="6"/>
      <c r="B81" s="6"/>
      <c r="C81" s="9">
        <v>5</v>
      </c>
      <c r="D81" s="12">
        <v>23.3515546958065</v>
      </c>
      <c r="E81" s="13">
        <f t="shared" si="80"/>
        <v>18.5614273816667</v>
      </c>
      <c r="F81" s="9" t="s">
        <v>109</v>
      </c>
      <c r="G81" s="6">
        <v>6</v>
      </c>
      <c r="H81" s="11">
        <f t="shared" si="63"/>
        <v>23.3515546958065</v>
      </c>
      <c r="I81" s="11">
        <f t="shared" si="64"/>
        <v>296.501554695806</v>
      </c>
      <c r="J81" s="11">
        <f t="shared" si="65"/>
        <v>0.288697365926723</v>
      </c>
      <c r="K81" s="11">
        <f t="shared" si="66"/>
        <v>7.82620833333333</v>
      </c>
      <c r="L81" s="11">
        <f t="shared" si="67"/>
        <v>0.0782620833333333</v>
      </c>
      <c r="M81" s="6" t="s">
        <v>107</v>
      </c>
      <c r="N81" s="6"/>
      <c r="O81" s="11">
        <f t="shared" si="81"/>
        <v>0.154509559529854</v>
      </c>
      <c r="P81" s="11">
        <f t="shared" si="68"/>
        <v>0.0446065028467671</v>
      </c>
      <c r="Q81" s="17">
        <f t="shared" si="69"/>
        <v>0.00579884537007972</v>
      </c>
      <c r="R81" s="11">
        <f t="shared" si="70"/>
        <v>0.0101740708333333</v>
      </c>
      <c r="S81" s="18">
        <f t="shared" si="71"/>
        <v>0.56996314111368</v>
      </c>
      <c r="T81" s="3">
        <v>0.01</v>
      </c>
      <c r="U81" s="19">
        <f t="shared" si="72"/>
        <v>0.0056996314111368</v>
      </c>
      <c r="V81" s="18"/>
      <c r="W81" s="3"/>
      <c r="X81" s="19"/>
      <c r="Y81" s="20">
        <v>0.04</v>
      </c>
      <c r="Z81" s="3">
        <v>0.17</v>
      </c>
      <c r="AA81" s="21">
        <f t="shared" si="73"/>
        <v>0.0068</v>
      </c>
      <c r="AB81" s="3">
        <v>0.015</v>
      </c>
      <c r="AC81" s="3">
        <v>0.03</v>
      </c>
      <c r="AD81" s="21">
        <f t="shared" si="74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0.0247996314111368</v>
      </c>
      <c r="AR81" s="27">
        <f t="shared" si="77"/>
        <v>7.82620833333333</v>
      </c>
      <c r="AS81" s="1">
        <f t="shared" si="78"/>
        <v>0.13</v>
      </c>
      <c r="AT81" s="2">
        <f t="shared" si="82"/>
        <v>12.0583333333333</v>
      </c>
      <c r="AU81" s="1">
        <f t="shared" si="79"/>
        <v>2038.45942236304</v>
      </c>
    </row>
    <row r="82" s="1" customFormat="1" spans="1:47">
      <c r="A82" s="6"/>
      <c r="B82" s="6"/>
      <c r="C82" s="9">
        <v>6</v>
      </c>
      <c r="D82" s="12">
        <v>24.932097873</v>
      </c>
      <c r="E82" s="13">
        <f t="shared" si="80"/>
        <v>23.3515546958065</v>
      </c>
      <c r="F82" s="9" t="s">
        <v>107</v>
      </c>
      <c r="G82" s="6">
        <v>7</v>
      </c>
      <c r="H82" s="11">
        <f t="shared" si="63"/>
        <v>24.932097873</v>
      </c>
      <c r="I82" s="11">
        <f t="shared" si="64"/>
        <v>298.082097873</v>
      </c>
      <c r="J82" s="11">
        <f t="shared" si="65"/>
        <v>0.343608598027101</v>
      </c>
      <c r="K82" s="11">
        <f t="shared" si="66"/>
        <v>7.82620833333333</v>
      </c>
      <c r="L82" s="11">
        <f t="shared" si="67"/>
        <v>0.0782620833333333</v>
      </c>
      <c r="M82" s="6" t="s">
        <v>107</v>
      </c>
      <c r="N82" s="6"/>
      <c r="O82" s="11">
        <f t="shared" si="81"/>
        <v>0.18816514001642</v>
      </c>
      <c r="P82" s="11">
        <f t="shared" si="68"/>
        <v>0.0646551599586153</v>
      </c>
      <c r="Q82" s="17">
        <f t="shared" si="69"/>
        <v>0.00840517079461999</v>
      </c>
      <c r="R82" s="11">
        <f t="shared" si="70"/>
        <v>0.0101740708333333</v>
      </c>
      <c r="S82" s="18">
        <f t="shared" si="71"/>
        <v>0.826136453373426</v>
      </c>
      <c r="T82" s="3">
        <v>0.01</v>
      </c>
      <c r="U82" s="19">
        <f t="shared" si="72"/>
        <v>0.00826136453373426</v>
      </c>
      <c r="V82" s="18"/>
      <c r="W82" s="3"/>
      <c r="X82" s="19"/>
      <c r="Y82" s="20">
        <v>0.05</v>
      </c>
      <c r="Z82" s="3">
        <v>0.17</v>
      </c>
      <c r="AA82" s="21">
        <f t="shared" si="73"/>
        <v>0.0085</v>
      </c>
      <c r="AB82" s="3">
        <v>0.02</v>
      </c>
      <c r="AC82" s="3">
        <v>0.03</v>
      </c>
      <c r="AD82" s="21">
        <f t="shared" si="74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5"/>
        <v>0.0158</v>
      </c>
      <c r="AQ82" s="1">
        <f t="shared" si="76"/>
        <v>0.0331613645337343</v>
      </c>
      <c r="AR82" s="27">
        <f t="shared" si="77"/>
        <v>7.82620833333333</v>
      </c>
      <c r="AS82" s="1">
        <f t="shared" si="78"/>
        <v>0.13</v>
      </c>
      <c r="AT82" s="2">
        <f t="shared" si="82"/>
        <v>12.0583333333333</v>
      </c>
      <c r="AU82" s="1">
        <f t="shared" si="79"/>
        <v>2725.77018873957</v>
      </c>
    </row>
    <row r="83" s="1" customFormat="1" spans="1:47">
      <c r="A83" s="6"/>
      <c r="B83" s="6"/>
      <c r="C83" s="9">
        <v>7</v>
      </c>
      <c r="D83" s="12">
        <v>28.6009038154839</v>
      </c>
      <c r="E83" s="13">
        <f t="shared" si="80"/>
        <v>24.932097873</v>
      </c>
      <c r="F83" s="9" t="s">
        <v>107</v>
      </c>
      <c r="G83" s="6">
        <v>8</v>
      </c>
      <c r="H83" s="11">
        <f t="shared" si="63"/>
        <v>28.6009038154839</v>
      </c>
      <c r="I83" s="11">
        <f t="shared" si="64"/>
        <v>301.750903815484</v>
      </c>
      <c r="J83" s="11">
        <f t="shared" si="65"/>
        <v>0.511145636582525</v>
      </c>
      <c r="K83" s="11">
        <f t="shared" si="66"/>
        <v>7.82620833333333</v>
      </c>
      <c r="L83" s="11">
        <f t="shared" si="67"/>
        <v>0.0782620833333333</v>
      </c>
      <c r="M83" s="6" t="s">
        <v>107</v>
      </c>
      <c r="N83" s="6"/>
      <c r="O83" s="11">
        <f t="shared" si="81"/>
        <v>0.201772063391138</v>
      </c>
      <c r="P83" s="11">
        <f t="shared" si="68"/>
        <v>0.103134909786633</v>
      </c>
      <c r="Q83" s="17">
        <f t="shared" si="69"/>
        <v>0.0134075382722623</v>
      </c>
      <c r="R83" s="11">
        <f t="shared" si="70"/>
        <v>0.0101740708333333</v>
      </c>
      <c r="S83" s="18">
        <f t="shared" si="71"/>
        <v>1.31781452005771</v>
      </c>
      <c r="T83" s="3">
        <v>0.01</v>
      </c>
      <c r="U83" s="19">
        <f t="shared" si="72"/>
        <v>0.0131781452005771</v>
      </c>
      <c r="V83" s="18"/>
      <c r="W83" s="3"/>
      <c r="X83" s="19"/>
      <c r="Y83" s="20">
        <v>0.05</v>
      </c>
      <c r="Z83" s="3">
        <v>0.17</v>
      </c>
      <c r="AA83" s="21">
        <f t="shared" si="73"/>
        <v>0.0085</v>
      </c>
      <c r="AB83" s="3">
        <v>0.02</v>
      </c>
      <c r="AC83" s="3">
        <v>0.03</v>
      </c>
      <c r="AD83" s="21">
        <f t="shared" si="74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5"/>
        <v>0.0158</v>
      </c>
      <c r="AQ83" s="1">
        <f t="shared" si="76"/>
        <v>0.0380781452005771</v>
      </c>
      <c r="AR83" s="27">
        <f t="shared" si="77"/>
        <v>7.82620833333333</v>
      </c>
      <c r="AS83" s="1">
        <f t="shared" si="78"/>
        <v>0.13</v>
      </c>
      <c r="AT83" s="2">
        <f t="shared" si="82"/>
        <v>12.0583333333333</v>
      </c>
      <c r="AU83" s="1">
        <f t="shared" si="79"/>
        <v>3129.91562589786</v>
      </c>
    </row>
    <row r="84" s="1" customFormat="1" spans="1:47">
      <c r="A84" s="6"/>
      <c r="B84" s="6"/>
      <c r="C84" s="9">
        <v>8</v>
      </c>
      <c r="D84" s="12">
        <v>28.5305709129032</v>
      </c>
      <c r="E84" s="13">
        <f t="shared" si="80"/>
        <v>28.6009038154839</v>
      </c>
      <c r="F84" s="9" t="s">
        <v>107</v>
      </c>
      <c r="G84" s="6">
        <v>9</v>
      </c>
      <c r="H84" s="11">
        <f t="shared" si="63"/>
        <v>28.5305709129032</v>
      </c>
      <c r="I84" s="11">
        <f t="shared" si="64"/>
        <v>301.680570912903</v>
      </c>
      <c r="J84" s="11">
        <f t="shared" si="65"/>
        <v>0.507314827439563</v>
      </c>
      <c r="K84" s="11">
        <f t="shared" si="66"/>
        <v>7.82620833333333</v>
      </c>
      <c r="L84" s="11">
        <f t="shared" si="67"/>
        <v>0.0782620833333333</v>
      </c>
      <c r="M84" s="6" t="s">
        <v>107</v>
      </c>
      <c r="N84" s="6"/>
      <c r="O84" s="11">
        <f t="shared" si="81"/>
        <v>0.176899236937839</v>
      </c>
      <c r="P84" s="11">
        <f t="shared" si="68"/>
        <v>0.0897436058613099</v>
      </c>
      <c r="Q84" s="17">
        <f t="shared" si="69"/>
        <v>0.0116666687619703</v>
      </c>
      <c r="R84" s="11">
        <f t="shared" si="70"/>
        <v>0.0101740708333333</v>
      </c>
      <c r="S84" s="18">
        <f t="shared" si="71"/>
        <v>1.14670606811059</v>
      </c>
      <c r="T84" s="3">
        <v>0.01</v>
      </c>
      <c r="U84" s="19">
        <f t="shared" si="72"/>
        <v>0.0114670606811059</v>
      </c>
      <c r="V84" s="18"/>
      <c r="W84" s="3"/>
      <c r="X84" s="19"/>
      <c r="Y84" s="20">
        <v>0.04</v>
      </c>
      <c r="Z84" s="3">
        <v>0.17</v>
      </c>
      <c r="AA84" s="21">
        <f t="shared" si="73"/>
        <v>0.0068</v>
      </c>
      <c r="AB84" s="3">
        <v>0.015</v>
      </c>
      <c r="AC84" s="3">
        <v>0.03</v>
      </c>
      <c r="AD84" s="21">
        <f t="shared" si="74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0.0305670606811059</v>
      </c>
      <c r="AR84" s="27">
        <f t="shared" si="77"/>
        <v>7.82620833333333</v>
      </c>
      <c r="AS84" s="1">
        <f t="shared" si="78"/>
        <v>0.13</v>
      </c>
      <c r="AT84" s="2">
        <f t="shared" si="82"/>
        <v>12.0583333333333</v>
      </c>
      <c r="AU84" s="1">
        <f t="shared" si="79"/>
        <v>2512.52576404671</v>
      </c>
    </row>
    <row r="85" s="1" customFormat="1" spans="1:47">
      <c r="A85" s="6"/>
      <c r="B85" s="6"/>
      <c r="C85" s="9">
        <v>9</v>
      </c>
      <c r="D85" s="12">
        <v>24.9948783166667</v>
      </c>
      <c r="E85" s="13">
        <f t="shared" si="80"/>
        <v>28.5305709129032</v>
      </c>
      <c r="F85" s="9" t="s">
        <v>107</v>
      </c>
      <c r="G85" s="6">
        <v>10</v>
      </c>
      <c r="H85" s="11">
        <f t="shared" si="63"/>
        <v>24.9948783166667</v>
      </c>
      <c r="I85" s="11">
        <f t="shared" si="64"/>
        <v>298.144878316667</v>
      </c>
      <c r="J85" s="11">
        <f t="shared" si="65"/>
        <v>0.345980164847947</v>
      </c>
      <c r="K85" s="11">
        <f t="shared" si="66"/>
        <v>7.82620833333333</v>
      </c>
      <c r="L85" s="11">
        <f t="shared" si="67"/>
        <v>0.0782620833333333</v>
      </c>
      <c r="M85" s="6" t="s">
        <v>107</v>
      </c>
      <c r="N85" s="6"/>
      <c r="O85" s="11">
        <f t="shared" si="81"/>
        <v>0.165417714409862</v>
      </c>
      <c r="P85" s="11">
        <f t="shared" si="68"/>
        <v>0.0572312481002947</v>
      </c>
      <c r="Q85" s="17">
        <f t="shared" si="69"/>
        <v>0.00744006225303831</v>
      </c>
      <c r="R85" s="11">
        <f t="shared" si="70"/>
        <v>0.0101740708333333</v>
      </c>
      <c r="S85" s="18">
        <f t="shared" si="71"/>
        <v>0.73127682860851</v>
      </c>
      <c r="T85" s="3">
        <v>0.01</v>
      </c>
      <c r="U85" s="19">
        <f t="shared" si="72"/>
        <v>0.0073127682860851</v>
      </c>
      <c r="V85" s="18"/>
      <c r="W85" s="3"/>
      <c r="X85" s="19"/>
      <c r="Y85" s="20">
        <v>0.04</v>
      </c>
      <c r="Z85" s="3">
        <v>0.17</v>
      </c>
      <c r="AA85" s="21">
        <f t="shared" si="73"/>
        <v>0.0068</v>
      </c>
      <c r="AB85" s="3">
        <v>0.015</v>
      </c>
      <c r="AC85" s="3">
        <v>0.03</v>
      </c>
      <c r="AD85" s="21">
        <f t="shared" si="74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0.0264127682860851</v>
      </c>
      <c r="AR85" s="27">
        <f t="shared" si="77"/>
        <v>7.82620833333333</v>
      </c>
      <c r="AS85" s="1">
        <f t="shared" si="78"/>
        <v>0.13</v>
      </c>
      <c r="AT85" s="2">
        <f t="shared" si="82"/>
        <v>12.0583333333333</v>
      </c>
      <c r="AU85" s="1">
        <f t="shared" si="79"/>
        <v>2171.054702018</v>
      </c>
    </row>
    <row r="86" s="1" customFormat="1" spans="1:47">
      <c r="A86" s="6"/>
      <c r="B86" s="6"/>
      <c r="C86" s="9">
        <v>10</v>
      </c>
      <c r="D86" s="12">
        <v>17.7911026432258</v>
      </c>
      <c r="E86" s="13">
        <f t="shared" si="80"/>
        <v>24.9948783166667</v>
      </c>
      <c r="F86" s="9" t="s">
        <v>107</v>
      </c>
      <c r="G86" s="6">
        <v>11</v>
      </c>
      <c r="H86" s="11">
        <f t="shared" si="63"/>
        <v>17.7911026432258</v>
      </c>
      <c r="I86" s="11">
        <f t="shared" si="64"/>
        <v>290.941102643226</v>
      </c>
      <c r="J86" s="11">
        <f t="shared" si="65"/>
        <v>0.154124890000023</v>
      </c>
      <c r="K86" s="11">
        <f t="shared" si="66"/>
        <v>7.82620833333333</v>
      </c>
      <c r="L86" s="11">
        <f t="shared" si="67"/>
        <v>0.0782620833333333</v>
      </c>
      <c r="M86" s="6" t="s">
        <v>109</v>
      </c>
      <c r="N86" s="11">
        <f>(O85-P85)*$C$24/100</f>
        <v>0.102777142994089</v>
      </c>
      <c r="O86" s="11">
        <f t="shared" si="81"/>
        <v>0.0836714066488117</v>
      </c>
      <c r="P86" s="11">
        <f t="shared" si="68"/>
        <v>0.0128958463458953</v>
      </c>
      <c r="Q86" s="17">
        <f t="shared" si="69"/>
        <v>0.00167646002496639</v>
      </c>
      <c r="R86" s="11">
        <f t="shared" si="70"/>
        <v>0.0101740708333333</v>
      </c>
      <c r="S86" s="18">
        <f t="shared" si="71"/>
        <v>0.164777703284098</v>
      </c>
      <c r="T86" s="3">
        <v>0.01</v>
      </c>
      <c r="U86" s="19">
        <f t="shared" si="72"/>
        <v>0.00164777703284098</v>
      </c>
      <c r="V86" s="18"/>
      <c r="W86" s="3"/>
      <c r="X86" s="19"/>
      <c r="Y86" s="20">
        <v>0.02</v>
      </c>
      <c r="Z86" s="3">
        <v>0.17</v>
      </c>
      <c r="AA86" s="21">
        <f t="shared" si="73"/>
        <v>0.0034</v>
      </c>
      <c r="AB86" s="3">
        <v>0.01</v>
      </c>
      <c r="AC86" s="3">
        <v>0.03</v>
      </c>
      <c r="AD86" s="21">
        <f t="shared" si="74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5"/>
        <v>0.0079</v>
      </c>
      <c r="AQ86" s="1">
        <f t="shared" si="76"/>
        <v>0.013247777032841</v>
      </c>
      <c r="AR86" s="27">
        <f t="shared" si="77"/>
        <v>7.82620833333333</v>
      </c>
      <c r="AS86" s="1">
        <f t="shared" si="78"/>
        <v>0.13</v>
      </c>
      <c r="AT86" s="2">
        <f t="shared" si="82"/>
        <v>12.0583333333333</v>
      </c>
      <c r="AU86" s="1">
        <f t="shared" si="79"/>
        <v>1088.92972924719</v>
      </c>
    </row>
    <row r="87" s="1" customFormat="1" spans="1:48">
      <c r="A87" s="6"/>
      <c r="B87" s="6"/>
      <c r="C87" s="9">
        <v>11</v>
      </c>
      <c r="D87" s="12">
        <v>14.10993981</v>
      </c>
      <c r="E87" s="13">
        <f t="shared" si="80"/>
        <v>17.7911026432258</v>
      </c>
      <c r="F87" s="9" t="s">
        <v>109</v>
      </c>
      <c r="G87" s="6">
        <v>12</v>
      </c>
      <c r="H87" s="11">
        <f t="shared" si="63"/>
        <v>14.10993981</v>
      </c>
      <c r="I87" s="11">
        <f t="shared" si="64"/>
        <v>287.25993981</v>
      </c>
      <c r="J87" s="11">
        <f t="shared" si="65"/>
        <v>0.100373497711959</v>
      </c>
      <c r="K87" s="11">
        <f t="shared" si="66"/>
        <v>7.82620833333333</v>
      </c>
      <c r="L87" s="11">
        <f t="shared" si="67"/>
        <v>0.0782620833333333</v>
      </c>
      <c r="M87" s="6" t="s">
        <v>107</v>
      </c>
      <c r="N87" s="6"/>
      <c r="O87" s="11">
        <f t="shared" si="81"/>
        <v>0.14903764363625</v>
      </c>
      <c r="P87" s="11">
        <f t="shared" si="68"/>
        <v>0.0149594295825189</v>
      </c>
      <c r="Q87" s="17">
        <f t="shared" si="69"/>
        <v>0.00194472584572746</v>
      </c>
      <c r="R87" s="11">
        <f t="shared" si="70"/>
        <v>0.0101740708333333</v>
      </c>
      <c r="S87" s="18">
        <f t="shared" si="71"/>
        <v>0.191145302365692</v>
      </c>
      <c r="T87" s="3">
        <v>0.01</v>
      </c>
      <c r="U87" s="19">
        <f t="shared" si="72"/>
        <v>0.00191145302365692</v>
      </c>
      <c r="V87" s="18"/>
      <c r="W87" s="3"/>
      <c r="X87" s="19"/>
      <c r="Y87" s="20">
        <v>0.02</v>
      </c>
      <c r="Z87" s="3">
        <v>0.17</v>
      </c>
      <c r="AA87" s="21">
        <f t="shared" si="73"/>
        <v>0.0034</v>
      </c>
      <c r="AB87" s="3">
        <v>0.01</v>
      </c>
      <c r="AC87" s="3">
        <v>0.03</v>
      </c>
      <c r="AD87" s="21">
        <f t="shared" si="74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5"/>
        <v>0.0079</v>
      </c>
      <c r="AQ87" s="1">
        <f t="shared" si="76"/>
        <v>0.0135114530236569</v>
      </c>
      <c r="AR87" s="27">
        <f t="shared" si="77"/>
        <v>7.82620833333333</v>
      </c>
      <c r="AS87" s="1">
        <f t="shared" si="78"/>
        <v>0.13</v>
      </c>
      <c r="AT87" s="2">
        <f t="shared" si="82"/>
        <v>12.0583333333333</v>
      </c>
      <c r="AU87" s="1">
        <f t="shared" si="79"/>
        <v>1110.60314846133</v>
      </c>
      <c r="AV87" s="1">
        <f>SUM(AU76:AU87)</f>
        <v>21408.3280545755</v>
      </c>
    </row>
    <row r="88" s="1" customFormat="1" spans="1:46">
      <c r="A88" s="6"/>
      <c r="B88" s="6"/>
      <c r="C88" s="9">
        <v>12</v>
      </c>
      <c r="D88" s="12">
        <v>7.76794663729032</v>
      </c>
      <c r="E88" s="13">
        <f t="shared" si="80"/>
        <v>14.10993981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7.18</v>
      </c>
      <c r="E91" s="9"/>
      <c r="F91" s="9"/>
      <c r="G91" s="6">
        <v>1</v>
      </c>
      <c r="H91" s="11">
        <f t="shared" ref="H91:H102" si="83">E92</f>
        <v>7.18</v>
      </c>
      <c r="I91" s="11">
        <f t="shared" ref="I91:I102" si="84">H91+273.15</f>
        <v>280.33</v>
      </c>
      <c r="J91" s="11">
        <f t="shared" ref="J91:J102" si="85">EXP(($C$18*(I91-$C$16))/($C$19*I91*$C$16))</f>
        <v>0.0434226853899752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8">O91*J91</f>
        <v>0.00329665027480692</v>
      </c>
      <c r="Q91" s="17">
        <f t="shared" ref="Q91:Q102" si="89">P91*$B$93</f>
        <v>0.0004285645357249</v>
      </c>
      <c r="R91" s="11">
        <f t="shared" ref="R91:R102" si="90">L91*$B$93</f>
        <v>0.0098696</v>
      </c>
      <c r="S91" s="18">
        <f t="shared" ref="S91:S102" si="91">Q91/R91</f>
        <v>0.0434226853899752</v>
      </c>
      <c r="T91" s="3">
        <v>0.01</v>
      </c>
      <c r="U91" s="19">
        <f t="shared" ref="U91:U102" si="92">S91*T91</f>
        <v>0.000434226853899752</v>
      </c>
      <c r="V91" s="18"/>
      <c r="W91" s="3"/>
      <c r="X91" s="19"/>
      <c r="Y91" s="20">
        <v>0.02</v>
      </c>
      <c r="Z91" s="3">
        <v>0.49</v>
      </c>
      <c r="AA91" s="21">
        <f t="shared" ref="AA91:AA102" si="93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0.0152342268538998</v>
      </c>
      <c r="AR91" s="27">
        <f t="shared" ref="AR91:AR102" si="96">$B$91/12</f>
        <v>7.592</v>
      </c>
      <c r="AS91" s="1">
        <f t="shared" ref="AS91:AS102" si="97">$B$93</f>
        <v>0.13</v>
      </c>
      <c r="AT91" s="2">
        <f>$E$7/12</f>
        <v>6.83333333333333</v>
      </c>
      <c r="AU91" s="1">
        <f t="shared" ref="AU91:AU102" si="98">AT91*10000*AS91*0.67*AR91*AQ91</f>
        <v>688.378629260605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5.18926401112903</v>
      </c>
      <c r="E92" s="13">
        <f t="shared" ref="E92:E103" si="99">D91</f>
        <v>7.18</v>
      </c>
      <c r="F92" s="9" t="s">
        <v>107</v>
      </c>
      <c r="G92" s="6">
        <v>2</v>
      </c>
      <c r="H92" s="11">
        <f t="shared" si="83"/>
        <v>5.18926401112903</v>
      </c>
      <c r="I92" s="11">
        <f t="shared" si="84"/>
        <v>278.339264011129</v>
      </c>
      <c r="J92" s="11">
        <f t="shared" si="85"/>
        <v>0.0338711182576775</v>
      </c>
      <c r="K92" s="11">
        <f t="shared" si="86"/>
        <v>7.592</v>
      </c>
      <c r="L92" s="11">
        <f t="shared" si="87"/>
        <v>0.07592</v>
      </c>
      <c r="M92" s="6" t="s">
        <v>107</v>
      </c>
      <c r="N92" s="6"/>
      <c r="O92" s="11">
        <f t="shared" ref="O92:O102" si="100">L92+O91-P91-N92</f>
        <v>0.148543349725193</v>
      </c>
      <c r="P92" s="11">
        <f t="shared" si="88"/>
        <v>0.00503132936493357</v>
      </c>
      <c r="Q92" s="17">
        <f t="shared" si="89"/>
        <v>0.000654072817441364</v>
      </c>
      <c r="R92" s="11">
        <f t="shared" si="90"/>
        <v>0.0098696</v>
      </c>
      <c r="S92" s="18">
        <f t="shared" si="91"/>
        <v>0.0662714616034453</v>
      </c>
      <c r="T92" s="3">
        <v>0.01</v>
      </c>
      <c r="U92" s="19">
        <f t="shared" si="92"/>
        <v>0.000662714616034453</v>
      </c>
      <c r="V92" s="18"/>
      <c r="W92" s="3"/>
      <c r="X92" s="19"/>
      <c r="Y92" s="20">
        <v>0.02</v>
      </c>
      <c r="Z92" s="3">
        <v>0.49</v>
      </c>
      <c r="AA92" s="21">
        <f t="shared" si="93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4"/>
        <v>0.005</v>
      </c>
      <c r="AQ92" s="1">
        <f t="shared" si="95"/>
        <v>0.0154627146160345</v>
      </c>
      <c r="AR92" s="27">
        <f t="shared" si="96"/>
        <v>7.592</v>
      </c>
      <c r="AS92" s="1">
        <f t="shared" si="97"/>
        <v>0.13</v>
      </c>
      <c r="AT92" s="2">
        <f t="shared" ref="AT92:AT102" si="101">$E$7/12</f>
        <v>6.83333333333333</v>
      </c>
      <c r="AU92" s="1">
        <f t="shared" si="98"/>
        <v>698.703150091857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6.39866404278571</v>
      </c>
      <c r="E93" s="13">
        <f t="shared" si="99"/>
        <v>5.18926401112903</v>
      </c>
      <c r="F93" s="9" t="s">
        <v>107</v>
      </c>
      <c r="G93" s="6">
        <v>3</v>
      </c>
      <c r="H93" s="11">
        <f t="shared" si="83"/>
        <v>6.39866404278571</v>
      </c>
      <c r="I93" s="11">
        <f t="shared" si="84"/>
        <v>279.548664042786</v>
      </c>
      <c r="J93" s="11">
        <f t="shared" si="85"/>
        <v>0.0394053944731885</v>
      </c>
      <c r="K93" s="11">
        <f t="shared" si="86"/>
        <v>7.592</v>
      </c>
      <c r="L93" s="11">
        <f t="shared" si="87"/>
        <v>0.07592</v>
      </c>
      <c r="M93" s="6" t="s">
        <v>107</v>
      </c>
      <c r="N93" s="6"/>
      <c r="O93" s="11">
        <f t="shared" si="100"/>
        <v>0.21943202036026</v>
      </c>
      <c r="P93" s="11">
        <f t="shared" si="88"/>
        <v>0.00864680532234475</v>
      </c>
      <c r="Q93" s="17">
        <f t="shared" si="89"/>
        <v>0.00112408469190482</v>
      </c>
      <c r="R93" s="11">
        <f t="shared" si="90"/>
        <v>0.0098696</v>
      </c>
      <c r="S93" s="18">
        <f t="shared" si="91"/>
        <v>0.11389364228589</v>
      </c>
      <c r="T93" s="3">
        <v>0.01</v>
      </c>
      <c r="U93" s="19">
        <f t="shared" si="92"/>
        <v>0.0011389364228589</v>
      </c>
      <c r="V93" s="18"/>
      <c r="W93" s="3"/>
      <c r="X93" s="19"/>
      <c r="Y93" s="20">
        <v>0.02</v>
      </c>
      <c r="Z93" s="3">
        <v>0.49</v>
      </c>
      <c r="AA93" s="21">
        <f t="shared" si="93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4"/>
        <v>0.005</v>
      </c>
      <c r="AQ93" s="1">
        <f t="shared" si="95"/>
        <v>0.0159389364228589</v>
      </c>
      <c r="AR93" s="27">
        <f t="shared" si="96"/>
        <v>7.592</v>
      </c>
      <c r="AS93" s="1">
        <f t="shared" si="97"/>
        <v>0.13</v>
      </c>
      <c r="AT93" s="2">
        <f t="shared" si="101"/>
        <v>6.83333333333333</v>
      </c>
      <c r="AU93" s="1">
        <f t="shared" si="98"/>
        <v>720.221860411042</v>
      </c>
    </row>
    <row r="94" s="1" customFormat="1" spans="1:47">
      <c r="A94" s="6"/>
      <c r="B94" s="6"/>
      <c r="C94" s="9">
        <v>3</v>
      </c>
      <c r="D94" s="12">
        <v>13.3496443334516</v>
      </c>
      <c r="E94" s="13">
        <f t="shared" si="99"/>
        <v>6.39866404278571</v>
      </c>
      <c r="F94" s="9" t="s">
        <v>107</v>
      </c>
      <c r="G94" s="6">
        <v>4</v>
      </c>
      <c r="H94" s="11">
        <f t="shared" si="83"/>
        <v>13.3496443334516</v>
      </c>
      <c r="I94" s="11">
        <f t="shared" si="84"/>
        <v>286.499644333452</v>
      </c>
      <c r="J94" s="11">
        <f t="shared" si="85"/>
        <v>0.0917390974009924</v>
      </c>
      <c r="K94" s="11">
        <f t="shared" si="86"/>
        <v>7.592</v>
      </c>
      <c r="L94" s="11">
        <f t="shared" si="87"/>
        <v>0.07592</v>
      </c>
      <c r="M94" s="6" t="s">
        <v>107</v>
      </c>
      <c r="N94" s="6"/>
      <c r="O94" s="11">
        <f t="shared" si="100"/>
        <v>0.286705215037915</v>
      </c>
      <c r="P94" s="11">
        <f t="shared" si="88"/>
        <v>0.0263020776477357</v>
      </c>
      <c r="Q94" s="17">
        <f t="shared" si="89"/>
        <v>0.00341927009420565</v>
      </c>
      <c r="R94" s="11">
        <f t="shared" si="90"/>
        <v>0.0098696</v>
      </c>
      <c r="S94" s="18">
        <f t="shared" si="91"/>
        <v>0.346444647625602</v>
      </c>
      <c r="T94" s="3">
        <v>0.01</v>
      </c>
      <c r="U94" s="19">
        <f t="shared" si="92"/>
        <v>0.00346444647625602</v>
      </c>
      <c r="V94" s="18"/>
      <c r="W94" s="3"/>
      <c r="X94" s="19"/>
      <c r="Y94" s="20">
        <v>0.04</v>
      </c>
      <c r="Z94" s="3">
        <v>0.49</v>
      </c>
      <c r="AA94" s="21">
        <f t="shared" si="93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4"/>
        <v>0.0075</v>
      </c>
      <c r="AQ94" s="1">
        <f t="shared" si="95"/>
        <v>0.030564446476256</v>
      </c>
      <c r="AR94" s="27">
        <f t="shared" si="96"/>
        <v>7.592</v>
      </c>
      <c r="AS94" s="1">
        <f t="shared" si="97"/>
        <v>0.13</v>
      </c>
      <c r="AT94" s="2">
        <f t="shared" si="101"/>
        <v>6.83333333333333</v>
      </c>
      <c r="AU94" s="1">
        <f t="shared" si="98"/>
        <v>1381.09481834638</v>
      </c>
    </row>
    <row r="95" s="1" customFormat="1" spans="1:47">
      <c r="A95" s="6"/>
      <c r="B95" s="6"/>
      <c r="C95" s="9">
        <v>4</v>
      </c>
      <c r="D95" s="12">
        <v>18.5614273816667</v>
      </c>
      <c r="E95" s="13">
        <f t="shared" si="99"/>
        <v>13.3496443334516</v>
      </c>
      <c r="F95" s="9" t="s">
        <v>107</v>
      </c>
      <c r="G95" s="6">
        <v>5</v>
      </c>
      <c r="H95" s="11">
        <f t="shared" si="83"/>
        <v>18.5614273816667</v>
      </c>
      <c r="I95" s="11">
        <f t="shared" si="84"/>
        <v>291.711427381667</v>
      </c>
      <c r="J95" s="11">
        <f t="shared" si="85"/>
        <v>0.16836573135752</v>
      </c>
      <c r="K95" s="11">
        <f t="shared" si="86"/>
        <v>7.592</v>
      </c>
      <c r="L95" s="11">
        <f t="shared" si="87"/>
        <v>0.07592</v>
      </c>
      <c r="M95" s="6" t="s">
        <v>109</v>
      </c>
      <c r="N95" s="11">
        <f>(O94-P94)*$C$24/100</f>
        <v>0.24738298052067</v>
      </c>
      <c r="O95" s="11">
        <f t="shared" si="100"/>
        <v>0.0889401568695089</v>
      </c>
      <c r="P95" s="11">
        <f t="shared" si="88"/>
        <v>0.0149744745583874</v>
      </c>
      <c r="Q95" s="17">
        <f t="shared" si="89"/>
        <v>0.00194668169259036</v>
      </c>
      <c r="R95" s="11">
        <f t="shared" si="90"/>
        <v>0.0098696</v>
      </c>
      <c r="S95" s="18">
        <f t="shared" si="91"/>
        <v>0.197240181222173</v>
      </c>
      <c r="T95" s="3">
        <v>0.01</v>
      </c>
      <c r="U95" s="19">
        <f t="shared" si="92"/>
        <v>0.00197240181222173</v>
      </c>
      <c r="V95" s="18"/>
      <c r="W95" s="3"/>
      <c r="X95" s="19"/>
      <c r="Y95" s="20">
        <v>0.04</v>
      </c>
      <c r="Z95" s="3">
        <v>0.49</v>
      </c>
      <c r="AA95" s="21">
        <f t="shared" si="93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4"/>
        <v>0.0075</v>
      </c>
      <c r="AQ95" s="1">
        <f t="shared" si="95"/>
        <v>0.0290724018122217</v>
      </c>
      <c r="AR95" s="27">
        <f t="shared" si="96"/>
        <v>7.592</v>
      </c>
      <c r="AS95" s="1">
        <f t="shared" si="97"/>
        <v>0.13</v>
      </c>
      <c r="AT95" s="2">
        <f t="shared" si="101"/>
        <v>6.83333333333333</v>
      </c>
      <c r="AU95" s="1">
        <f t="shared" si="98"/>
        <v>1313.67481269243</v>
      </c>
    </row>
    <row r="96" s="1" customFormat="1" spans="1:47">
      <c r="A96" s="6"/>
      <c r="B96" s="6"/>
      <c r="C96" s="9">
        <v>5</v>
      </c>
      <c r="D96" s="12">
        <v>23.3515546958065</v>
      </c>
      <c r="E96" s="13">
        <f t="shared" si="99"/>
        <v>18.5614273816667</v>
      </c>
      <c r="F96" s="9" t="s">
        <v>109</v>
      </c>
      <c r="G96" s="6">
        <v>6</v>
      </c>
      <c r="H96" s="11">
        <f t="shared" si="83"/>
        <v>23.3515546958065</v>
      </c>
      <c r="I96" s="11">
        <f t="shared" si="84"/>
        <v>296.501554695806</v>
      </c>
      <c r="J96" s="11">
        <f t="shared" si="85"/>
        <v>0.288697365926723</v>
      </c>
      <c r="K96" s="11">
        <f t="shared" si="86"/>
        <v>7.592</v>
      </c>
      <c r="L96" s="11">
        <f t="shared" si="87"/>
        <v>0.07592</v>
      </c>
      <c r="M96" s="6" t="s">
        <v>107</v>
      </c>
      <c r="N96" s="6"/>
      <c r="O96" s="11">
        <f t="shared" si="100"/>
        <v>0.149885682311122</v>
      </c>
      <c r="P96" s="11">
        <f t="shared" si="88"/>
        <v>0.0432716016733505</v>
      </c>
      <c r="Q96" s="17">
        <f t="shared" si="89"/>
        <v>0.00562530821753556</v>
      </c>
      <c r="R96" s="11">
        <f t="shared" si="90"/>
        <v>0.0098696</v>
      </c>
      <c r="S96" s="18">
        <f t="shared" si="91"/>
        <v>0.569963141113679</v>
      </c>
      <c r="T96" s="3">
        <v>0.01</v>
      </c>
      <c r="U96" s="19">
        <f t="shared" si="92"/>
        <v>0.00569963141113679</v>
      </c>
      <c r="V96" s="18"/>
      <c r="W96" s="3"/>
      <c r="X96" s="19"/>
      <c r="Y96" s="20">
        <v>0.04</v>
      </c>
      <c r="Z96" s="3">
        <v>0.49</v>
      </c>
      <c r="AA96" s="21">
        <f t="shared" si="93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4"/>
        <v>0.0075</v>
      </c>
      <c r="AQ96" s="1">
        <f t="shared" si="95"/>
        <v>0.0327996314111368</v>
      </c>
      <c r="AR96" s="27">
        <f t="shared" si="96"/>
        <v>7.592</v>
      </c>
      <c r="AS96" s="1">
        <f t="shared" si="97"/>
        <v>0.13</v>
      </c>
      <c r="AT96" s="2">
        <f t="shared" si="101"/>
        <v>6.83333333333333</v>
      </c>
      <c r="AU96" s="1">
        <f t="shared" si="98"/>
        <v>1482.09459709284</v>
      </c>
    </row>
    <row r="97" s="1" customFormat="1" spans="1:47">
      <c r="A97" s="6"/>
      <c r="B97" s="6"/>
      <c r="C97" s="9">
        <v>6</v>
      </c>
      <c r="D97" s="12">
        <v>24.932097873</v>
      </c>
      <c r="E97" s="13">
        <f t="shared" si="99"/>
        <v>23.3515546958065</v>
      </c>
      <c r="F97" s="9" t="s">
        <v>107</v>
      </c>
      <c r="G97" s="6">
        <v>7</v>
      </c>
      <c r="H97" s="11">
        <f t="shared" si="83"/>
        <v>24.932097873</v>
      </c>
      <c r="I97" s="11">
        <f t="shared" si="84"/>
        <v>298.082097873</v>
      </c>
      <c r="J97" s="11">
        <f t="shared" si="85"/>
        <v>0.343608598027101</v>
      </c>
      <c r="K97" s="11">
        <f t="shared" si="86"/>
        <v>7.592</v>
      </c>
      <c r="L97" s="11">
        <f t="shared" si="87"/>
        <v>0.07592</v>
      </c>
      <c r="M97" s="6" t="s">
        <v>107</v>
      </c>
      <c r="N97" s="6"/>
      <c r="O97" s="11">
        <f t="shared" si="100"/>
        <v>0.182534080637771</v>
      </c>
      <c r="P97" s="11">
        <f t="shared" si="88"/>
        <v>0.0627202795401103</v>
      </c>
      <c r="Q97" s="17">
        <f t="shared" si="89"/>
        <v>0.00815363634021434</v>
      </c>
      <c r="R97" s="11">
        <f t="shared" si="90"/>
        <v>0.0098696</v>
      </c>
      <c r="S97" s="18">
        <f t="shared" si="91"/>
        <v>0.826136453373423</v>
      </c>
      <c r="T97" s="3">
        <v>0.01</v>
      </c>
      <c r="U97" s="19">
        <f t="shared" si="92"/>
        <v>0.00826136453373423</v>
      </c>
      <c r="V97" s="18"/>
      <c r="W97" s="3"/>
      <c r="X97" s="19"/>
      <c r="Y97" s="20">
        <v>0.05</v>
      </c>
      <c r="Z97" s="3">
        <v>0.49</v>
      </c>
      <c r="AA97" s="21">
        <f t="shared" si="93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4"/>
        <v>0.01</v>
      </c>
      <c r="AQ97" s="1">
        <f t="shared" si="95"/>
        <v>0.0427613645337342</v>
      </c>
      <c r="AR97" s="27">
        <f t="shared" si="96"/>
        <v>7.592</v>
      </c>
      <c r="AS97" s="1">
        <f t="shared" si="97"/>
        <v>0.13</v>
      </c>
      <c r="AT97" s="2">
        <f t="shared" si="101"/>
        <v>6.83333333333333</v>
      </c>
      <c r="AU97" s="1">
        <f t="shared" si="98"/>
        <v>1932.22864444281</v>
      </c>
    </row>
    <row r="98" s="1" customFormat="1" spans="1:47">
      <c r="A98" s="6"/>
      <c r="B98" s="6"/>
      <c r="C98" s="9">
        <v>7</v>
      </c>
      <c r="D98" s="12">
        <v>28.6009038154839</v>
      </c>
      <c r="E98" s="13">
        <f t="shared" si="99"/>
        <v>24.932097873</v>
      </c>
      <c r="F98" s="9" t="s">
        <v>107</v>
      </c>
      <c r="G98" s="6">
        <v>8</v>
      </c>
      <c r="H98" s="11">
        <f t="shared" si="83"/>
        <v>28.6009038154839</v>
      </c>
      <c r="I98" s="11">
        <f t="shared" si="84"/>
        <v>301.750903815484</v>
      </c>
      <c r="J98" s="11">
        <f t="shared" si="85"/>
        <v>0.511145636582525</v>
      </c>
      <c r="K98" s="11">
        <f t="shared" si="86"/>
        <v>7.592</v>
      </c>
      <c r="L98" s="11">
        <f t="shared" si="87"/>
        <v>0.07592</v>
      </c>
      <c r="M98" s="6" t="s">
        <v>107</v>
      </c>
      <c r="N98" s="6"/>
      <c r="O98" s="11">
        <f t="shared" si="100"/>
        <v>0.195733801097661</v>
      </c>
      <c r="P98" s="11">
        <f t="shared" si="88"/>
        <v>0.100048478362781</v>
      </c>
      <c r="Q98" s="17">
        <f t="shared" si="89"/>
        <v>0.0130063021871615</v>
      </c>
      <c r="R98" s="11">
        <f t="shared" si="90"/>
        <v>0.0098696</v>
      </c>
      <c r="S98" s="18">
        <f t="shared" si="91"/>
        <v>1.31781452005771</v>
      </c>
      <c r="T98" s="3">
        <v>0.01</v>
      </c>
      <c r="U98" s="19">
        <f t="shared" si="92"/>
        <v>0.0131781452005771</v>
      </c>
      <c r="V98" s="18"/>
      <c r="W98" s="3"/>
      <c r="X98" s="19"/>
      <c r="Y98" s="20">
        <v>0.05</v>
      </c>
      <c r="Z98" s="3">
        <v>0.49</v>
      </c>
      <c r="AA98" s="21">
        <f t="shared" si="93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4"/>
        <v>0.01</v>
      </c>
      <c r="AQ98" s="1">
        <f t="shared" si="95"/>
        <v>0.0476781452005771</v>
      </c>
      <c r="AR98" s="27">
        <f t="shared" si="96"/>
        <v>7.592</v>
      </c>
      <c r="AS98" s="1">
        <f t="shared" si="97"/>
        <v>0.13</v>
      </c>
      <c r="AT98" s="2">
        <f t="shared" si="101"/>
        <v>6.83333333333333</v>
      </c>
      <c r="AU98" s="1">
        <f t="shared" si="98"/>
        <v>2154.39986246888</v>
      </c>
    </row>
    <row r="99" s="1" customFormat="1" spans="1:47">
      <c r="A99" s="6"/>
      <c r="B99" s="6"/>
      <c r="C99" s="9">
        <v>8</v>
      </c>
      <c r="D99" s="12">
        <v>28.5305709129032</v>
      </c>
      <c r="E99" s="13">
        <f t="shared" si="99"/>
        <v>28.6009038154839</v>
      </c>
      <c r="F99" s="9" t="s">
        <v>107</v>
      </c>
      <c r="G99" s="6">
        <v>9</v>
      </c>
      <c r="H99" s="11">
        <f t="shared" si="83"/>
        <v>28.5305709129032</v>
      </c>
      <c r="I99" s="11">
        <f t="shared" si="84"/>
        <v>301.680570912903</v>
      </c>
      <c r="J99" s="11">
        <f t="shared" si="85"/>
        <v>0.507314827439563</v>
      </c>
      <c r="K99" s="11">
        <f t="shared" si="86"/>
        <v>7.592</v>
      </c>
      <c r="L99" s="11">
        <f t="shared" si="87"/>
        <v>0.07592</v>
      </c>
      <c r="M99" s="6" t="s">
        <v>107</v>
      </c>
      <c r="N99" s="6"/>
      <c r="O99" s="11">
        <f t="shared" si="100"/>
        <v>0.17160532273488</v>
      </c>
      <c r="P99" s="11">
        <f t="shared" si="88"/>
        <v>0.087057924690956</v>
      </c>
      <c r="Q99" s="17">
        <f t="shared" si="89"/>
        <v>0.0113175302098243</v>
      </c>
      <c r="R99" s="11">
        <f t="shared" si="90"/>
        <v>0.0098696</v>
      </c>
      <c r="S99" s="18">
        <f t="shared" si="91"/>
        <v>1.14670606811059</v>
      </c>
      <c r="T99" s="3">
        <v>0.01</v>
      </c>
      <c r="U99" s="19">
        <f t="shared" si="92"/>
        <v>0.0114670606811059</v>
      </c>
      <c r="V99" s="18"/>
      <c r="W99" s="3"/>
      <c r="X99" s="19"/>
      <c r="Y99" s="20">
        <v>0.04</v>
      </c>
      <c r="Z99" s="3">
        <v>0.49</v>
      </c>
      <c r="AA99" s="21">
        <f t="shared" si="93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4"/>
        <v>0.0075</v>
      </c>
      <c r="AQ99" s="1">
        <f t="shared" si="95"/>
        <v>0.0385670606811059</v>
      </c>
      <c r="AR99" s="27">
        <f t="shared" si="96"/>
        <v>7.592</v>
      </c>
      <c r="AS99" s="1">
        <f t="shared" si="97"/>
        <v>0.13</v>
      </c>
      <c r="AT99" s="2">
        <f t="shared" si="101"/>
        <v>6.83333333333333</v>
      </c>
      <c r="AU99" s="1">
        <f t="shared" si="98"/>
        <v>1742.70349397312</v>
      </c>
    </row>
    <row r="100" s="1" customFormat="1" spans="1:47">
      <c r="A100" s="6"/>
      <c r="B100" s="6"/>
      <c r="C100" s="9">
        <v>9</v>
      </c>
      <c r="D100" s="12">
        <v>24.9948783166667</v>
      </c>
      <c r="E100" s="13">
        <f t="shared" si="99"/>
        <v>28.5305709129032</v>
      </c>
      <c r="F100" s="9" t="s">
        <v>107</v>
      </c>
      <c r="G100" s="6">
        <v>10</v>
      </c>
      <c r="H100" s="11">
        <f t="shared" si="83"/>
        <v>24.9948783166667</v>
      </c>
      <c r="I100" s="11">
        <f t="shared" si="84"/>
        <v>298.144878316667</v>
      </c>
      <c r="J100" s="11">
        <f t="shared" si="85"/>
        <v>0.345980164847947</v>
      </c>
      <c r="K100" s="11">
        <f t="shared" si="86"/>
        <v>7.592</v>
      </c>
      <c r="L100" s="11">
        <f t="shared" si="87"/>
        <v>0.07592</v>
      </c>
      <c r="M100" s="6" t="s">
        <v>107</v>
      </c>
      <c r="N100" s="6"/>
      <c r="O100" s="11">
        <f t="shared" si="100"/>
        <v>0.160467398043924</v>
      </c>
      <c r="P100" s="11">
        <f t="shared" si="88"/>
        <v>0.0555185368279579</v>
      </c>
      <c r="Q100" s="17">
        <f t="shared" si="89"/>
        <v>0.00721740978763453</v>
      </c>
      <c r="R100" s="11">
        <f t="shared" si="90"/>
        <v>0.0098696</v>
      </c>
      <c r="S100" s="18">
        <f t="shared" si="91"/>
        <v>0.731276828608508</v>
      </c>
      <c r="T100" s="3">
        <v>0.01</v>
      </c>
      <c r="U100" s="19">
        <f t="shared" si="92"/>
        <v>0.00731276828608508</v>
      </c>
      <c r="V100" s="18"/>
      <c r="W100" s="3"/>
      <c r="X100" s="19"/>
      <c r="Y100" s="20">
        <v>0.04</v>
      </c>
      <c r="Z100" s="3">
        <v>0.49</v>
      </c>
      <c r="AA100" s="21">
        <f t="shared" si="93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0.0344127682860851</v>
      </c>
      <c r="AR100" s="27">
        <f t="shared" si="96"/>
        <v>7.592</v>
      </c>
      <c r="AS100" s="1">
        <f t="shared" si="97"/>
        <v>0.13</v>
      </c>
      <c r="AT100" s="2">
        <f t="shared" si="101"/>
        <v>6.83333333333333</v>
      </c>
      <c r="AU100" s="1">
        <f t="shared" si="98"/>
        <v>1554.9863139772</v>
      </c>
    </row>
    <row r="101" s="1" customFormat="1" spans="1:47">
      <c r="A101" s="6"/>
      <c r="B101" s="6"/>
      <c r="C101" s="9">
        <v>10</v>
      </c>
      <c r="D101" s="12">
        <v>17.7911026432258</v>
      </c>
      <c r="E101" s="13">
        <f t="shared" si="99"/>
        <v>24.9948783166667</v>
      </c>
      <c r="F101" s="9" t="s">
        <v>107</v>
      </c>
      <c r="G101" s="6">
        <v>11</v>
      </c>
      <c r="H101" s="11">
        <f t="shared" si="83"/>
        <v>17.7911026432258</v>
      </c>
      <c r="I101" s="11">
        <f t="shared" si="84"/>
        <v>290.941102643226</v>
      </c>
      <c r="J101" s="11">
        <f t="shared" si="85"/>
        <v>0.154124890000023</v>
      </c>
      <c r="K101" s="11">
        <f t="shared" si="86"/>
        <v>7.592</v>
      </c>
      <c r="L101" s="11">
        <f t="shared" si="87"/>
        <v>0.07592</v>
      </c>
      <c r="M101" s="6" t="s">
        <v>109</v>
      </c>
      <c r="N101" s="11">
        <f>(O100-P100)*$C$24/100</f>
        <v>0.0997014181551676</v>
      </c>
      <c r="O101" s="11">
        <f t="shared" si="100"/>
        <v>0.0811674430607983</v>
      </c>
      <c r="P101" s="11">
        <f t="shared" si="88"/>
        <v>0.0125099232333287</v>
      </c>
      <c r="Q101" s="17">
        <f t="shared" si="89"/>
        <v>0.00162629002033273</v>
      </c>
      <c r="R101" s="11">
        <f t="shared" si="90"/>
        <v>0.0098696</v>
      </c>
      <c r="S101" s="18">
        <f t="shared" si="91"/>
        <v>0.164777703284098</v>
      </c>
      <c r="T101" s="3">
        <v>0.01</v>
      </c>
      <c r="U101" s="19">
        <f t="shared" si="92"/>
        <v>0.00164777703284098</v>
      </c>
      <c r="V101" s="18"/>
      <c r="W101" s="3"/>
      <c r="X101" s="19"/>
      <c r="Y101" s="20">
        <v>0.02</v>
      </c>
      <c r="Z101" s="3">
        <v>0.49</v>
      </c>
      <c r="AA101" s="21">
        <f t="shared" si="93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0.016447777032841</v>
      </c>
      <c r="AR101" s="27">
        <f t="shared" si="96"/>
        <v>7.592</v>
      </c>
      <c r="AS101" s="1">
        <f t="shared" si="97"/>
        <v>0.13</v>
      </c>
      <c r="AT101" s="2">
        <f t="shared" si="101"/>
        <v>6.83333333333333</v>
      </c>
      <c r="AU101" s="1">
        <f t="shared" si="98"/>
        <v>743.214494364233</v>
      </c>
    </row>
    <row r="102" s="1" customFormat="1" spans="1:48">
      <c r="A102" s="6"/>
      <c r="B102" s="6"/>
      <c r="C102" s="9">
        <v>11</v>
      </c>
      <c r="D102" s="12">
        <v>14.10993981</v>
      </c>
      <c r="E102" s="13">
        <f t="shared" si="99"/>
        <v>17.7911026432258</v>
      </c>
      <c r="F102" s="9" t="s">
        <v>109</v>
      </c>
      <c r="G102" s="6">
        <v>12</v>
      </c>
      <c r="H102" s="11">
        <f t="shared" si="83"/>
        <v>14.10993981</v>
      </c>
      <c r="I102" s="11">
        <f t="shared" si="84"/>
        <v>287.25993981</v>
      </c>
      <c r="J102" s="11">
        <f t="shared" si="85"/>
        <v>0.100373497711959</v>
      </c>
      <c r="K102" s="11">
        <f t="shared" si="86"/>
        <v>7.592</v>
      </c>
      <c r="L102" s="11">
        <f t="shared" si="87"/>
        <v>0.07592</v>
      </c>
      <c r="M102" s="6" t="s">
        <v>107</v>
      </c>
      <c r="N102" s="6"/>
      <c r="O102" s="11">
        <f t="shared" si="100"/>
        <v>0.14457751982747</v>
      </c>
      <c r="P102" s="11">
        <f t="shared" si="88"/>
        <v>0.0145117513556033</v>
      </c>
      <c r="Q102" s="17">
        <f t="shared" si="89"/>
        <v>0.00188652767622843</v>
      </c>
      <c r="R102" s="11">
        <f t="shared" si="90"/>
        <v>0.0098696</v>
      </c>
      <c r="S102" s="18">
        <f t="shared" si="91"/>
        <v>0.191145302365691</v>
      </c>
      <c r="T102" s="3">
        <v>0.01</v>
      </c>
      <c r="U102" s="19">
        <f t="shared" si="92"/>
        <v>0.00191145302365691</v>
      </c>
      <c r="V102" s="18"/>
      <c r="W102" s="3"/>
      <c r="X102" s="19"/>
      <c r="Y102" s="20">
        <v>0.02</v>
      </c>
      <c r="Z102" s="3">
        <v>0.49</v>
      </c>
      <c r="AA102" s="21">
        <f t="shared" si="93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0.0167114530236569</v>
      </c>
      <c r="AR102" s="27">
        <f t="shared" si="96"/>
        <v>7.592</v>
      </c>
      <c r="AS102" s="1">
        <f t="shared" si="97"/>
        <v>0.13</v>
      </c>
      <c r="AT102" s="2">
        <f t="shared" si="101"/>
        <v>6.83333333333333</v>
      </c>
      <c r="AU102" s="1">
        <f t="shared" si="98"/>
        <v>755.129041709991</v>
      </c>
      <c r="AV102" s="1">
        <f>SUM(AU91:AU102)</f>
        <v>15166.8297188314</v>
      </c>
    </row>
    <row r="103" s="1" customFormat="1" spans="1:46">
      <c r="A103" s="6"/>
      <c r="B103" s="6"/>
      <c r="C103" s="9">
        <v>12</v>
      </c>
      <c r="D103" s="12">
        <v>7.76794663729032</v>
      </c>
      <c r="E103" s="13">
        <f t="shared" si="99"/>
        <v>14.10993981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7.18</v>
      </c>
      <c r="E107" s="9"/>
      <c r="F107" s="9"/>
      <c r="G107" s="6">
        <v>1</v>
      </c>
      <c r="H107" s="11">
        <f t="shared" ref="H107:H118" si="102">E108</f>
        <v>7.18</v>
      </c>
      <c r="I107" s="11">
        <f t="shared" ref="I107:I118" si="103">H107+273.15</f>
        <v>280.33</v>
      </c>
      <c r="J107" s="11">
        <f t="shared" ref="J107:J118" si="104">EXP(($C$18*(I107-$C$16))/($C$19*I107*$C$16))</f>
        <v>0.0434226853899752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7">O107*J107</f>
        <v>0.119963201586604</v>
      </c>
      <c r="Q107" s="17">
        <f t="shared" ref="Q107:Q118" si="108">P107*$B$109</f>
        <v>0.0347893284601151</v>
      </c>
      <c r="R107" s="11">
        <f t="shared" ref="R107:R118" si="109">L107*$B$109</f>
        <v>0.80117865</v>
      </c>
      <c r="S107" s="18">
        <f t="shared" ref="S107:S118" si="110">Q107/R107</f>
        <v>0.0434226853899752</v>
      </c>
      <c r="T107" s="3">
        <v>0.27</v>
      </c>
      <c r="U107" s="19">
        <f t="shared" ref="U107:U118" si="111">S107*T107</f>
        <v>0.0117241250552933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12">U107*0.67*AD107+(V107+W107+X107+Y107+Z107+AA107)/1000</f>
        <v>0.228677997498243</v>
      </c>
      <c r="AC107" s="27">
        <f t="shared" ref="AC107:AC118" si="113">$B$107/12</f>
        <v>10.2321666666667</v>
      </c>
      <c r="AD107" s="1">
        <f t="shared" ref="AD107:AD118" si="114">$B$109</f>
        <v>0.29</v>
      </c>
      <c r="AE107" s="28">
        <f>$E$9/12</f>
        <v>107.191666666667</v>
      </c>
      <c r="AF107" s="1">
        <f t="shared" ref="AF107:AF118" si="115">AE107*10000*AC107*AB107</f>
        <v>2508147.13372458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5.18926401112903</v>
      </c>
      <c r="E108" s="13">
        <f t="shared" ref="E108:E119" si="116">D107</f>
        <v>7.18</v>
      </c>
      <c r="F108" s="9" t="s">
        <v>107</v>
      </c>
      <c r="G108" s="6">
        <v>2</v>
      </c>
      <c r="H108" s="11">
        <f t="shared" si="102"/>
        <v>5.18926401112903</v>
      </c>
      <c r="I108" s="11">
        <f t="shared" si="103"/>
        <v>278.339264011129</v>
      </c>
      <c r="J108" s="11">
        <f t="shared" si="104"/>
        <v>0.0338711182576775</v>
      </c>
      <c r="K108" s="11">
        <f t="shared" si="105"/>
        <v>10.2321666666667</v>
      </c>
      <c r="L108" s="11">
        <f t="shared" si="106"/>
        <v>2.762685</v>
      </c>
      <c r="M108" s="6" t="s">
        <v>107</v>
      </c>
      <c r="N108" s="6"/>
      <c r="O108" s="11">
        <f t="shared" ref="O108:O118" si="117">L108+O107-P107-N108</f>
        <v>5.4054067984134</v>
      </c>
      <c r="P108" s="11">
        <f t="shared" si="107"/>
        <v>0.183087172899914</v>
      </c>
      <c r="Q108" s="17">
        <f t="shared" si="108"/>
        <v>0.0530952801409751</v>
      </c>
      <c r="R108" s="11">
        <f t="shared" si="109"/>
        <v>0.80117865</v>
      </c>
      <c r="S108" s="18">
        <f t="shared" si="110"/>
        <v>0.0662714616034453</v>
      </c>
      <c r="T108" s="3">
        <v>0.27</v>
      </c>
      <c r="U108" s="19">
        <f t="shared" si="111"/>
        <v>0.0178932946329302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12"/>
        <v>0.229876667147178</v>
      </c>
      <c r="AC108" s="27">
        <f t="shared" si="113"/>
        <v>10.2321666666667</v>
      </c>
      <c r="AD108" s="1">
        <f t="shared" si="114"/>
        <v>0.29</v>
      </c>
      <c r="AE108" s="28">
        <f t="shared" ref="AE108:AE118" si="118">$E$9/12</f>
        <v>107.191666666667</v>
      </c>
      <c r="AF108" s="1">
        <f t="shared" si="115"/>
        <v>2521294.17837754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6.39866404278571</v>
      </c>
      <c r="E109" s="13">
        <f t="shared" si="116"/>
        <v>5.18926401112903</v>
      </c>
      <c r="F109" s="9" t="s">
        <v>107</v>
      </c>
      <c r="G109" s="6">
        <v>3</v>
      </c>
      <c r="H109" s="11">
        <f t="shared" si="102"/>
        <v>6.39866404278571</v>
      </c>
      <c r="I109" s="11">
        <f t="shared" si="103"/>
        <v>279.548664042786</v>
      </c>
      <c r="J109" s="11">
        <f t="shared" si="104"/>
        <v>0.0394053944731885</v>
      </c>
      <c r="K109" s="11">
        <f t="shared" si="105"/>
        <v>10.2321666666667</v>
      </c>
      <c r="L109" s="11">
        <f t="shared" si="106"/>
        <v>2.762685</v>
      </c>
      <c r="M109" s="6" t="s">
        <v>107</v>
      </c>
      <c r="N109" s="6"/>
      <c r="O109" s="11">
        <f t="shared" si="117"/>
        <v>7.98500462551348</v>
      </c>
      <c r="P109" s="11">
        <f t="shared" si="107"/>
        <v>0.314652257138593</v>
      </c>
      <c r="Q109" s="17">
        <f t="shared" si="108"/>
        <v>0.091249154570192</v>
      </c>
      <c r="R109" s="11">
        <f t="shared" si="109"/>
        <v>0.80117865</v>
      </c>
      <c r="S109" s="18">
        <f t="shared" si="110"/>
        <v>0.11389364228589</v>
      </c>
      <c r="T109" s="3">
        <v>0.27</v>
      </c>
      <c r="U109" s="19">
        <f t="shared" si="111"/>
        <v>0.0307512834171902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12"/>
        <v>0.23237497436796</v>
      </c>
      <c r="AC109" s="27">
        <f t="shared" si="113"/>
        <v>10.2321666666667</v>
      </c>
      <c r="AD109" s="1">
        <f t="shared" si="114"/>
        <v>0.29</v>
      </c>
      <c r="AE109" s="28">
        <f t="shared" si="118"/>
        <v>107.191666666667</v>
      </c>
      <c r="AF109" s="1">
        <f t="shared" si="115"/>
        <v>2548695.6868896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13.3496443334516</v>
      </c>
      <c r="E110" s="13">
        <f t="shared" si="116"/>
        <v>6.39866404278571</v>
      </c>
      <c r="F110" s="9" t="s">
        <v>107</v>
      </c>
      <c r="G110" s="6">
        <v>4</v>
      </c>
      <c r="H110" s="11">
        <f t="shared" si="102"/>
        <v>13.3496443334516</v>
      </c>
      <c r="I110" s="11">
        <f t="shared" si="103"/>
        <v>286.499644333452</v>
      </c>
      <c r="J110" s="11">
        <f t="shared" si="104"/>
        <v>0.0917390974009924</v>
      </c>
      <c r="K110" s="11">
        <f t="shared" si="105"/>
        <v>10.2321666666667</v>
      </c>
      <c r="L110" s="11">
        <f t="shared" si="106"/>
        <v>2.762685</v>
      </c>
      <c r="M110" s="6" t="s">
        <v>107</v>
      </c>
      <c r="N110" s="6"/>
      <c r="O110" s="11">
        <f t="shared" si="117"/>
        <v>10.4330373683749</v>
      </c>
      <c r="P110" s="11">
        <f t="shared" si="107"/>
        <v>0.957117431325537</v>
      </c>
      <c r="Q110" s="17">
        <f t="shared" si="108"/>
        <v>0.277564055084406</v>
      </c>
      <c r="R110" s="11">
        <f t="shared" si="109"/>
        <v>0.80117865</v>
      </c>
      <c r="S110" s="18">
        <f t="shared" si="110"/>
        <v>0.346444647625602</v>
      </c>
      <c r="T110" s="3">
        <v>0.27</v>
      </c>
      <c r="U110" s="19">
        <f t="shared" si="111"/>
        <v>0.0935400548589126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12"/>
        <v>0.293374832659087</v>
      </c>
      <c r="AC110" s="27">
        <f t="shared" si="113"/>
        <v>10.2321666666667</v>
      </c>
      <c r="AD110" s="1">
        <f t="shared" si="114"/>
        <v>0.29</v>
      </c>
      <c r="AE110" s="28">
        <f t="shared" si="118"/>
        <v>107.191666666667</v>
      </c>
      <c r="AF110" s="1">
        <f t="shared" si="115"/>
        <v>3217743.9617752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18.5614273816667</v>
      </c>
      <c r="E111" s="13">
        <f t="shared" si="116"/>
        <v>13.3496443334516</v>
      </c>
      <c r="F111" s="9" t="s">
        <v>107</v>
      </c>
      <c r="G111" s="6">
        <v>5</v>
      </c>
      <c r="H111" s="11">
        <f t="shared" si="102"/>
        <v>18.5614273816667</v>
      </c>
      <c r="I111" s="11">
        <f t="shared" si="103"/>
        <v>291.711427381667</v>
      </c>
      <c r="J111" s="11">
        <f t="shared" si="104"/>
        <v>0.16836573135752</v>
      </c>
      <c r="K111" s="11">
        <f t="shared" si="105"/>
        <v>10.2321666666667</v>
      </c>
      <c r="L111" s="11">
        <f t="shared" si="106"/>
        <v>2.762685</v>
      </c>
      <c r="M111" s="6" t="s">
        <v>109</v>
      </c>
      <c r="N111" s="11">
        <f>(O110-P110)*$C$24/100</f>
        <v>9.00212394019688</v>
      </c>
      <c r="O111" s="11">
        <f t="shared" si="117"/>
        <v>3.23648099685247</v>
      </c>
      <c r="P111" s="11">
        <f t="shared" si="107"/>
        <v>0.544912490059779</v>
      </c>
      <c r="Q111" s="17">
        <f t="shared" si="108"/>
        <v>0.158024622117336</v>
      </c>
      <c r="R111" s="11">
        <f t="shared" si="109"/>
        <v>0.80117865</v>
      </c>
      <c r="S111" s="18">
        <f t="shared" si="110"/>
        <v>0.197240181222173</v>
      </c>
      <c r="T111" s="3">
        <v>0.27</v>
      </c>
      <c r="U111" s="19">
        <f t="shared" si="111"/>
        <v>0.0532548489299867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12"/>
        <v>0.285547417147096</v>
      </c>
      <c r="AC111" s="27">
        <f t="shared" si="113"/>
        <v>10.2321666666667</v>
      </c>
      <c r="AD111" s="1">
        <f t="shared" si="114"/>
        <v>0.29</v>
      </c>
      <c r="AE111" s="28">
        <f t="shared" si="118"/>
        <v>107.191666666667</v>
      </c>
      <c r="AF111" s="1">
        <f t="shared" si="115"/>
        <v>3131892.63372594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23.3515546958065</v>
      </c>
      <c r="E112" s="13">
        <f t="shared" si="116"/>
        <v>18.5614273816667</v>
      </c>
      <c r="F112" s="9" t="s">
        <v>109</v>
      </c>
      <c r="G112" s="6">
        <v>6</v>
      </c>
      <c r="H112" s="11">
        <f t="shared" si="102"/>
        <v>23.3515546958065</v>
      </c>
      <c r="I112" s="11">
        <f t="shared" si="103"/>
        <v>296.501554695806</v>
      </c>
      <c r="J112" s="11">
        <f t="shared" si="104"/>
        <v>0.288697365926723</v>
      </c>
      <c r="K112" s="11">
        <f t="shared" si="105"/>
        <v>10.2321666666667</v>
      </c>
      <c r="L112" s="11">
        <f t="shared" si="106"/>
        <v>2.762685</v>
      </c>
      <c r="M112" s="6" t="s">
        <v>107</v>
      </c>
      <c r="N112" s="6"/>
      <c r="O112" s="11">
        <f t="shared" si="117"/>
        <v>5.45425350679269</v>
      </c>
      <c r="P112" s="11">
        <f t="shared" si="107"/>
        <v>1.57462862050764</v>
      </c>
      <c r="Q112" s="17">
        <f t="shared" si="108"/>
        <v>0.456642299947216</v>
      </c>
      <c r="R112" s="11">
        <f t="shared" si="109"/>
        <v>0.80117865</v>
      </c>
      <c r="S112" s="18">
        <f t="shared" si="110"/>
        <v>0.569963141113678</v>
      </c>
      <c r="T112" s="3">
        <v>0.27</v>
      </c>
      <c r="U112" s="19">
        <f t="shared" si="111"/>
        <v>0.153890048100693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12"/>
        <v>0.320300836345965</v>
      </c>
      <c r="AC112" s="27">
        <f t="shared" si="113"/>
        <v>10.2321666666667</v>
      </c>
      <c r="AD112" s="1">
        <f t="shared" si="114"/>
        <v>0.29</v>
      </c>
      <c r="AE112" s="28">
        <f t="shared" si="118"/>
        <v>107.191666666667</v>
      </c>
      <c r="AF112" s="1">
        <f t="shared" si="115"/>
        <v>3513069.17761902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24.932097873</v>
      </c>
      <c r="E113" s="13">
        <f t="shared" si="116"/>
        <v>23.3515546958065</v>
      </c>
      <c r="F113" s="9" t="s">
        <v>107</v>
      </c>
      <c r="G113" s="6">
        <v>7</v>
      </c>
      <c r="H113" s="11">
        <f t="shared" si="102"/>
        <v>24.932097873</v>
      </c>
      <c r="I113" s="11">
        <f t="shared" si="103"/>
        <v>298.082097873</v>
      </c>
      <c r="J113" s="11">
        <f t="shared" si="104"/>
        <v>0.343608598027101</v>
      </c>
      <c r="K113" s="11">
        <f t="shared" si="105"/>
        <v>10.2321666666667</v>
      </c>
      <c r="L113" s="11">
        <f t="shared" si="106"/>
        <v>2.762685</v>
      </c>
      <c r="M113" s="6" t="s">
        <v>107</v>
      </c>
      <c r="N113" s="6"/>
      <c r="O113" s="11">
        <f t="shared" si="117"/>
        <v>6.64230988628504</v>
      </c>
      <c r="P113" s="11">
        <f t="shared" si="107"/>
        <v>2.28235478768795</v>
      </c>
      <c r="Q113" s="17">
        <f t="shared" si="108"/>
        <v>0.661882888429507</v>
      </c>
      <c r="R113" s="11">
        <f t="shared" si="109"/>
        <v>0.80117865</v>
      </c>
      <c r="S113" s="18">
        <f t="shared" si="110"/>
        <v>0.826136453373423</v>
      </c>
      <c r="T113" s="3">
        <v>0.27</v>
      </c>
      <c r="U113" s="19">
        <f t="shared" si="111"/>
        <v>0.223056842410824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12"/>
        <v>0.333739944480423</v>
      </c>
      <c r="AC113" s="27">
        <f t="shared" si="113"/>
        <v>10.2321666666667</v>
      </c>
      <c r="AD113" s="1">
        <f t="shared" si="114"/>
        <v>0.29</v>
      </c>
      <c r="AE113" s="28">
        <f t="shared" si="118"/>
        <v>107.191666666667</v>
      </c>
      <c r="AF113" s="1">
        <f t="shared" si="115"/>
        <v>3660469.71862435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28.6009038154839</v>
      </c>
      <c r="E114" s="13">
        <f t="shared" si="116"/>
        <v>24.932097873</v>
      </c>
      <c r="F114" s="9" t="s">
        <v>107</v>
      </c>
      <c r="G114" s="6">
        <v>8</v>
      </c>
      <c r="H114" s="11">
        <f t="shared" si="102"/>
        <v>28.6009038154839</v>
      </c>
      <c r="I114" s="11">
        <f t="shared" si="103"/>
        <v>301.750903815484</v>
      </c>
      <c r="J114" s="11">
        <f t="shared" si="104"/>
        <v>0.511145636582525</v>
      </c>
      <c r="K114" s="11">
        <f t="shared" si="105"/>
        <v>10.2321666666667</v>
      </c>
      <c r="L114" s="11">
        <f t="shared" si="106"/>
        <v>2.762685</v>
      </c>
      <c r="M114" s="6" t="s">
        <v>107</v>
      </c>
      <c r="N114" s="6"/>
      <c r="O114" s="11">
        <f t="shared" si="117"/>
        <v>7.12264009859709</v>
      </c>
      <c r="P114" s="11">
        <f t="shared" si="107"/>
        <v>3.64070640734562</v>
      </c>
      <c r="Q114" s="17">
        <f t="shared" si="108"/>
        <v>1.05580485813023</v>
      </c>
      <c r="R114" s="11">
        <f t="shared" si="109"/>
        <v>0.80117865</v>
      </c>
      <c r="S114" s="18">
        <f t="shared" si="110"/>
        <v>1.31781452005771</v>
      </c>
      <c r="T114" s="3">
        <v>0.27</v>
      </c>
      <c r="U114" s="19">
        <f t="shared" si="111"/>
        <v>0.355809920415581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12"/>
        <v>0.359533867536747</v>
      </c>
      <c r="AC114" s="27">
        <f t="shared" si="113"/>
        <v>10.2321666666667</v>
      </c>
      <c r="AD114" s="1">
        <f t="shared" si="114"/>
        <v>0.29</v>
      </c>
      <c r="AE114" s="28">
        <f t="shared" si="118"/>
        <v>107.191666666667</v>
      </c>
      <c r="AF114" s="1">
        <f t="shared" si="115"/>
        <v>3943378.24016556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28.5305709129032</v>
      </c>
      <c r="E115" s="13">
        <f t="shared" si="116"/>
        <v>28.6009038154839</v>
      </c>
      <c r="F115" s="9" t="s">
        <v>107</v>
      </c>
      <c r="G115" s="6">
        <v>9</v>
      </c>
      <c r="H115" s="11">
        <f t="shared" si="102"/>
        <v>28.5305709129032</v>
      </c>
      <c r="I115" s="11">
        <f t="shared" si="103"/>
        <v>301.680570912903</v>
      </c>
      <c r="J115" s="11">
        <f t="shared" si="104"/>
        <v>0.507314827439563</v>
      </c>
      <c r="K115" s="11">
        <f t="shared" si="105"/>
        <v>10.2321666666667</v>
      </c>
      <c r="L115" s="11">
        <f t="shared" si="106"/>
        <v>2.762685</v>
      </c>
      <c r="M115" s="6" t="s">
        <v>107</v>
      </c>
      <c r="N115" s="6"/>
      <c r="O115" s="11">
        <f t="shared" si="117"/>
        <v>6.24461869125146</v>
      </c>
      <c r="P115" s="11">
        <f t="shared" si="107"/>
        <v>3.1679876537781</v>
      </c>
      <c r="Q115" s="17">
        <f t="shared" si="108"/>
        <v>0.91871641959565</v>
      </c>
      <c r="R115" s="11">
        <f t="shared" si="109"/>
        <v>0.80117865</v>
      </c>
      <c r="S115" s="18">
        <f t="shared" si="110"/>
        <v>1.14670606811059</v>
      </c>
      <c r="T115" s="3">
        <v>0.27</v>
      </c>
      <c r="U115" s="19">
        <f t="shared" si="111"/>
        <v>0.309610638389859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12"/>
        <v>0.33535734703915</v>
      </c>
      <c r="AC115" s="27">
        <f t="shared" si="113"/>
        <v>10.2321666666667</v>
      </c>
      <c r="AD115" s="1">
        <f t="shared" si="114"/>
        <v>0.29</v>
      </c>
      <c r="AE115" s="28">
        <f t="shared" si="118"/>
        <v>107.191666666667</v>
      </c>
      <c r="AF115" s="1">
        <f t="shared" si="115"/>
        <v>3678209.43838808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24.9948783166667</v>
      </c>
      <c r="E116" s="13">
        <f t="shared" si="116"/>
        <v>28.5305709129032</v>
      </c>
      <c r="F116" s="9" t="s">
        <v>107</v>
      </c>
      <c r="G116" s="6">
        <v>10</v>
      </c>
      <c r="H116" s="11">
        <f t="shared" si="102"/>
        <v>24.9948783166667</v>
      </c>
      <c r="I116" s="11">
        <f t="shared" si="103"/>
        <v>298.144878316667</v>
      </c>
      <c r="J116" s="11">
        <f t="shared" si="104"/>
        <v>0.345980164847947</v>
      </c>
      <c r="K116" s="11">
        <f t="shared" si="105"/>
        <v>10.2321666666667</v>
      </c>
      <c r="L116" s="11">
        <f t="shared" si="106"/>
        <v>2.762685</v>
      </c>
      <c r="M116" s="6" t="s">
        <v>107</v>
      </c>
      <c r="N116" s="6"/>
      <c r="O116" s="11">
        <f t="shared" si="117"/>
        <v>5.83931603747336</v>
      </c>
      <c r="P116" s="11">
        <f t="shared" si="107"/>
        <v>2.02028752524429</v>
      </c>
      <c r="Q116" s="17">
        <f t="shared" si="108"/>
        <v>0.585883382320845</v>
      </c>
      <c r="R116" s="11">
        <f t="shared" si="109"/>
        <v>0.80117865</v>
      </c>
      <c r="S116" s="18">
        <f t="shared" si="110"/>
        <v>0.731276828608507</v>
      </c>
      <c r="T116" s="3">
        <v>0.27</v>
      </c>
      <c r="U116" s="19">
        <f t="shared" si="111"/>
        <v>0.197444743724297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12"/>
        <v>0.313563513705631</v>
      </c>
      <c r="AC116" s="27">
        <f t="shared" si="113"/>
        <v>10.2321666666667</v>
      </c>
      <c r="AD116" s="1">
        <f t="shared" si="114"/>
        <v>0.29</v>
      </c>
      <c r="AE116" s="28">
        <f t="shared" si="118"/>
        <v>107.191666666667</v>
      </c>
      <c r="AF116" s="1">
        <f t="shared" si="115"/>
        <v>3439174.02087373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17.7911026432258</v>
      </c>
      <c r="E117" s="13">
        <f t="shared" si="116"/>
        <v>24.9948783166667</v>
      </c>
      <c r="F117" s="9" t="s">
        <v>107</v>
      </c>
      <c r="G117" s="6">
        <v>11</v>
      </c>
      <c r="H117" s="11">
        <f t="shared" si="102"/>
        <v>17.7911026432258</v>
      </c>
      <c r="I117" s="11">
        <f t="shared" si="103"/>
        <v>290.941102643226</v>
      </c>
      <c r="J117" s="11">
        <f t="shared" si="104"/>
        <v>0.154124890000023</v>
      </c>
      <c r="K117" s="11">
        <f t="shared" si="105"/>
        <v>10.2321666666667</v>
      </c>
      <c r="L117" s="11">
        <f t="shared" si="106"/>
        <v>2.762685</v>
      </c>
      <c r="M117" s="6" t="s">
        <v>109</v>
      </c>
      <c r="N117" s="11">
        <f>(O116-P116)*$C$24/100</f>
        <v>3.62807708661761</v>
      </c>
      <c r="O117" s="11">
        <f t="shared" si="117"/>
        <v>2.95363642561145</v>
      </c>
      <c r="P117" s="11">
        <f t="shared" si="107"/>
        <v>0.455228889197427</v>
      </c>
      <c r="Q117" s="17">
        <f t="shared" si="108"/>
        <v>0.132016377867254</v>
      </c>
      <c r="R117" s="11">
        <f t="shared" si="109"/>
        <v>0.80117865</v>
      </c>
      <c r="S117" s="18">
        <f t="shared" si="110"/>
        <v>0.164777703284098</v>
      </c>
      <c r="T117" s="3">
        <v>0.27</v>
      </c>
      <c r="U117" s="19">
        <f t="shared" si="111"/>
        <v>0.0444899798867063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12"/>
        <v>0.235044403091987</v>
      </c>
      <c r="AC117" s="27">
        <f t="shared" si="113"/>
        <v>10.2321666666667</v>
      </c>
      <c r="AD117" s="1">
        <f t="shared" si="114"/>
        <v>0.29</v>
      </c>
      <c r="AE117" s="28">
        <f t="shared" si="118"/>
        <v>107.191666666667</v>
      </c>
      <c r="AF117" s="1">
        <f t="shared" si="115"/>
        <v>2577974.06118051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14.10993981</v>
      </c>
      <c r="E118" s="13">
        <f t="shared" si="116"/>
        <v>17.7911026432258</v>
      </c>
      <c r="F118" s="9" t="s">
        <v>109</v>
      </c>
      <c r="G118" s="6">
        <v>12</v>
      </c>
      <c r="H118" s="11">
        <f t="shared" si="102"/>
        <v>14.10993981</v>
      </c>
      <c r="I118" s="11">
        <f t="shared" si="103"/>
        <v>287.25993981</v>
      </c>
      <c r="J118" s="11">
        <f t="shared" si="104"/>
        <v>0.100373497711959</v>
      </c>
      <c r="K118" s="11">
        <f t="shared" si="105"/>
        <v>10.2321666666667</v>
      </c>
      <c r="L118" s="11">
        <f t="shared" si="106"/>
        <v>2.762685</v>
      </c>
      <c r="M118" s="6" t="s">
        <v>107</v>
      </c>
      <c r="N118" s="6"/>
      <c r="O118" s="11">
        <f t="shared" si="117"/>
        <v>5.26109253641403</v>
      </c>
      <c r="P118" s="11">
        <f t="shared" si="107"/>
        <v>0.52807425966616</v>
      </c>
      <c r="Q118" s="17">
        <f t="shared" si="108"/>
        <v>0.153141535303186</v>
      </c>
      <c r="R118" s="11">
        <f t="shared" si="109"/>
        <v>0.80117865</v>
      </c>
      <c r="S118" s="18">
        <f t="shared" si="110"/>
        <v>0.191145302365691</v>
      </c>
      <c r="T118" s="3">
        <v>0.27</v>
      </c>
      <c r="U118" s="19">
        <f t="shared" si="111"/>
        <v>0.0516092316387366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12"/>
        <v>0.236427673707407</v>
      </c>
      <c r="AC118" s="27">
        <f t="shared" si="113"/>
        <v>10.2321666666667</v>
      </c>
      <c r="AD118" s="1">
        <f t="shared" si="114"/>
        <v>0.29</v>
      </c>
      <c r="AE118" s="28">
        <f t="shared" si="118"/>
        <v>107.191666666667</v>
      </c>
      <c r="AF118" s="1">
        <f t="shared" si="115"/>
        <v>2593145.81476934</v>
      </c>
      <c r="AG118" s="1">
        <f>SUM(AF107:AF118)</f>
        <v>37333194.0661134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7.76794663729032</v>
      </c>
      <c r="E119" s="13">
        <f t="shared" si="116"/>
        <v>14.10993981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7.18</v>
      </c>
      <c r="E123" s="9"/>
      <c r="F123" s="9"/>
      <c r="G123" s="6">
        <v>1</v>
      </c>
      <c r="H123" s="11">
        <f t="shared" ref="H123:H134" si="119">E124</f>
        <v>7.18</v>
      </c>
      <c r="I123" s="11">
        <f t="shared" ref="I123:I134" si="120">H123+273.15</f>
        <v>280.33</v>
      </c>
      <c r="J123" s="11">
        <f t="shared" ref="J123:J134" si="121">EXP(($C$18*(I123-$C$16))/($C$19*I123*$C$16))</f>
        <v>0.0434226853899752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4">O123*J123</f>
        <v>0.0226327720789629</v>
      </c>
      <c r="Q123" s="17">
        <f t="shared" ref="Q123:Q134" si="125">P123*$B$125</f>
        <v>0.00588452074053035</v>
      </c>
      <c r="R123" s="11">
        <f t="shared" ref="R123:R134" si="126">L123*$B$125</f>
        <v>0.1355172</v>
      </c>
      <c r="S123" s="18">
        <f t="shared" ref="S123:S134" si="127">Q123/R123</f>
        <v>0.0434226853899752</v>
      </c>
      <c r="T123" s="3">
        <v>0.01</v>
      </c>
      <c r="U123" s="19">
        <f t="shared" ref="U123:U134" si="128">S123*T123</f>
        <v>0.000434226853899752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9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0.00592422685389975</v>
      </c>
      <c r="AU123" s="27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5.18926401112903</v>
      </c>
      <c r="E124" s="13">
        <f t="shared" ref="E124:E135" si="136">D123</f>
        <v>7.18</v>
      </c>
      <c r="F124" s="9" t="s">
        <v>107</v>
      </c>
      <c r="G124" s="6">
        <v>2</v>
      </c>
      <c r="H124" s="11">
        <f t="shared" si="119"/>
        <v>5.18926401112903</v>
      </c>
      <c r="I124" s="11">
        <f t="shared" si="120"/>
        <v>278.339264011129</v>
      </c>
      <c r="J124" s="11">
        <f t="shared" si="121"/>
        <v>0.0338711182576775</v>
      </c>
      <c r="K124" s="11">
        <f t="shared" si="122"/>
        <v>52.122</v>
      </c>
      <c r="L124" s="11">
        <f t="shared" si="123"/>
        <v>0.52122</v>
      </c>
      <c r="M124" s="6" t="s">
        <v>107</v>
      </c>
      <c r="N124" s="6"/>
      <c r="O124" s="11">
        <f t="shared" ref="O124:O134" si="137">L124+O123-P123-N124</f>
        <v>1.01980722792104</v>
      </c>
      <c r="P124" s="11">
        <f t="shared" si="124"/>
        <v>0.0345420112169477</v>
      </c>
      <c r="Q124" s="17">
        <f t="shared" si="125"/>
        <v>0.00898092291640641</v>
      </c>
      <c r="R124" s="11">
        <f t="shared" si="126"/>
        <v>0.1355172</v>
      </c>
      <c r="S124" s="18">
        <f t="shared" si="127"/>
        <v>0.0662714616034453</v>
      </c>
      <c r="T124" s="3">
        <v>0.01</v>
      </c>
      <c r="U124" s="19">
        <f t="shared" si="128"/>
        <v>0.000662714616034453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9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0.00615271461603445</v>
      </c>
      <c r="AU124" s="27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6.39866404278571</v>
      </c>
      <c r="E125" s="13">
        <f t="shared" si="136"/>
        <v>5.18926401112903</v>
      </c>
      <c r="F125" s="9" t="s">
        <v>107</v>
      </c>
      <c r="G125" s="6">
        <v>3</v>
      </c>
      <c r="H125" s="11">
        <f t="shared" si="119"/>
        <v>6.39866404278571</v>
      </c>
      <c r="I125" s="11">
        <f t="shared" si="120"/>
        <v>279.548664042786</v>
      </c>
      <c r="J125" s="11">
        <f t="shared" si="121"/>
        <v>0.0394053944731885</v>
      </c>
      <c r="K125" s="11">
        <f t="shared" si="122"/>
        <v>52.122</v>
      </c>
      <c r="L125" s="11">
        <f t="shared" si="123"/>
        <v>0.52122</v>
      </c>
      <c r="M125" s="6" t="s">
        <v>107</v>
      </c>
      <c r="N125" s="6"/>
      <c r="O125" s="11">
        <f t="shared" si="137"/>
        <v>1.50648521670409</v>
      </c>
      <c r="P125" s="11">
        <f t="shared" si="124"/>
        <v>0.0593636442322514</v>
      </c>
      <c r="Q125" s="17">
        <f t="shared" si="125"/>
        <v>0.0154345475003854</v>
      </c>
      <c r="R125" s="11">
        <f t="shared" si="126"/>
        <v>0.1355172</v>
      </c>
      <c r="S125" s="18">
        <f t="shared" si="127"/>
        <v>0.11389364228589</v>
      </c>
      <c r="T125" s="3">
        <v>0.01</v>
      </c>
      <c r="U125" s="19">
        <f t="shared" si="128"/>
        <v>0.0011389364228589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9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0.0066289364228589</v>
      </c>
      <c r="AU125" s="27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2">
        <v>13.3496443334516</v>
      </c>
      <c r="E126" s="13">
        <f t="shared" si="136"/>
        <v>6.39866404278571</v>
      </c>
      <c r="F126" s="9" t="s">
        <v>107</v>
      </c>
      <c r="G126" s="6">
        <v>4</v>
      </c>
      <c r="H126" s="11">
        <f t="shared" si="119"/>
        <v>13.3496443334516</v>
      </c>
      <c r="I126" s="11">
        <f t="shared" si="120"/>
        <v>286.499644333452</v>
      </c>
      <c r="J126" s="11">
        <f t="shared" si="121"/>
        <v>0.0917390974009924</v>
      </c>
      <c r="K126" s="11">
        <f t="shared" si="122"/>
        <v>52.122</v>
      </c>
      <c r="L126" s="11">
        <f t="shared" si="123"/>
        <v>0.52122</v>
      </c>
      <c r="M126" s="6" t="s">
        <v>107</v>
      </c>
      <c r="N126" s="6"/>
      <c r="O126" s="11">
        <f t="shared" si="137"/>
        <v>1.96834157247184</v>
      </c>
      <c r="P126" s="11">
        <f t="shared" si="124"/>
        <v>0.180573879235416</v>
      </c>
      <c r="Q126" s="17">
        <f t="shared" si="125"/>
        <v>0.0469492086012083</v>
      </c>
      <c r="R126" s="11">
        <f t="shared" si="126"/>
        <v>0.1355172</v>
      </c>
      <c r="S126" s="18">
        <f t="shared" si="127"/>
        <v>0.346444647625602</v>
      </c>
      <c r="T126" s="3">
        <v>0.01</v>
      </c>
      <c r="U126" s="19">
        <f t="shared" si="128"/>
        <v>0.00346444647625602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9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0.011454446476256</v>
      </c>
      <c r="AU126" s="27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2">
        <v>18.5614273816667</v>
      </c>
      <c r="E127" s="13">
        <f t="shared" si="136"/>
        <v>13.3496443334516</v>
      </c>
      <c r="F127" s="9" t="s">
        <v>107</v>
      </c>
      <c r="G127" s="6">
        <v>5</v>
      </c>
      <c r="H127" s="11">
        <f t="shared" si="119"/>
        <v>18.5614273816667</v>
      </c>
      <c r="I127" s="11">
        <f t="shared" si="120"/>
        <v>291.711427381667</v>
      </c>
      <c r="J127" s="11">
        <f t="shared" si="121"/>
        <v>0.16836573135752</v>
      </c>
      <c r="K127" s="11">
        <f t="shared" si="122"/>
        <v>52.122</v>
      </c>
      <c r="L127" s="11">
        <f t="shared" si="123"/>
        <v>0.52122</v>
      </c>
      <c r="M127" s="6" t="s">
        <v>109</v>
      </c>
      <c r="N127" s="11">
        <f>(O126-P126)*$C$24/100</f>
        <v>1.6983793085746</v>
      </c>
      <c r="O127" s="11">
        <f t="shared" si="137"/>
        <v>0.610608384661821</v>
      </c>
      <c r="P127" s="11">
        <f t="shared" si="124"/>
        <v>0.102805527256621</v>
      </c>
      <c r="Q127" s="17">
        <f t="shared" si="125"/>
        <v>0.0267294370867215</v>
      </c>
      <c r="R127" s="11">
        <f t="shared" si="126"/>
        <v>0.1355172</v>
      </c>
      <c r="S127" s="18">
        <f t="shared" si="127"/>
        <v>0.197240181222173</v>
      </c>
      <c r="T127" s="3">
        <v>0.01</v>
      </c>
      <c r="U127" s="19">
        <f t="shared" si="128"/>
        <v>0.00197240181222173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9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0.0119224018122217</v>
      </c>
      <c r="AU127" s="27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2">
        <v>23.3515546958065</v>
      </c>
      <c r="E128" s="13">
        <f t="shared" si="136"/>
        <v>18.5614273816667</v>
      </c>
      <c r="F128" s="9" t="s">
        <v>109</v>
      </c>
      <c r="G128" s="6">
        <v>6</v>
      </c>
      <c r="H128" s="11">
        <f t="shared" si="119"/>
        <v>23.3515546958065</v>
      </c>
      <c r="I128" s="11">
        <f t="shared" si="120"/>
        <v>296.501554695806</v>
      </c>
      <c r="J128" s="11">
        <f t="shared" si="121"/>
        <v>0.288697365926723</v>
      </c>
      <c r="K128" s="11">
        <f t="shared" si="122"/>
        <v>52.122</v>
      </c>
      <c r="L128" s="11">
        <f t="shared" si="123"/>
        <v>0.52122</v>
      </c>
      <c r="M128" s="6" t="s">
        <v>107</v>
      </c>
      <c r="N128" s="6"/>
      <c r="O128" s="11">
        <f t="shared" si="137"/>
        <v>1.0290228574052</v>
      </c>
      <c r="P128" s="11">
        <f t="shared" si="124"/>
        <v>0.297076188411272</v>
      </c>
      <c r="Q128" s="17">
        <f t="shared" si="125"/>
        <v>0.0772398089869306</v>
      </c>
      <c r="R128" s="11">
        <f t="shared" si="126"/>
        <v>0.1355172</v>
      </c>
      <c r="S128" s="18">
        <f t="shared" si="127"/>
        <v>0.569963141113679</v>
      </c>
      <c r="T128" s="3">
        <v>0.01</v>
      </c>
      <c r="U128" s="19">
        <f t="shared" si="128"/>
        <v>0.00569963141113679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9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0.0156496314111368</v>
      </c>
      <c r="AU128" s="27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2">
        <v>24.932097873</v>
      </c>
      <c r="E129" s="13">
        <f t="shared" si="136"/>
        <v>23.3515546958065</v>
      </c>
      <c r="F129" s="9" t="s">
        <v>107</v>
      </c>
      <c r="G129" s="6">
        <v>7</v>
      </c>
      <c r="H129" s="11">
        <f t="shared" si="119"/>
        <v>24.932097873</v>
      </c>
      <c r="I129" s="11">
        <f t="shared" si="120"/>
        <v>298.082097873</v>
      </c>
      <c r="J129" s="11">
        <f t="shared" si="121"/>
        <v>0.343608598027101</v>
      </c>
      <c r="K129" s="11">
        <f t="shared" si="122"/>
        <v>52.122</v>
      </c>
      <c r="L129" s="11">
        <f t="shared" si="123"/>
        <v>0.52122</v>
      </c>
      <c r="M129" s="6" t="s">
        <v>107</v>
      </c>
      <c r="N129" s="6"/>
      <c r="O129" s="11">
        <f t="shared" si="137"/>
        <v>1.25316666899393</v>
      </c>
      <c r="P129" s="11">
        <f t="shared" si="124"/>
        <v>0.430598842227296</v>
      </c>
      <c r="Q129" s="17">
        <f t="shared" si="125"/>
        <v>0.111955698979097</v>
      </c>
      <c r="R129" s="11">
        <f t="shared" si="126"/>
        <v>0.1355172</v>
      </c>
      <c r="S129" s="18">
        <f t="shared" si="127"/>
        <v>0.826136453373423</v>
      </c>
      <c r="T129" s="3">
        <v>0.01</v>
      </c>
      <c r="U129" s="19">
        <f t="shared" si="128"/>
        <v>0.00826136453373423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9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0.0207113645337342</v>
      </c>
      <c r="AU129" s="27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2">
        <v>28.6009038154839</v>
      </c>
      <c r="E130" s="13">
        <f t="shared" si="136"/>
        <v>24.932097873</v>
      </c>
      <c r="F130" s="9" t="s">
        <v>107</v>
      </c>
      <c r="G130" s="6">
        <v>8</v>
      </c>
      <c r="H130" s="11">
        <f t="shared" si="119"/>
        <v>28.6009038154839</v>
      </c>
      <c r="I130" s="11">
        <f t="shared" si="120"/>
        <v>301.750903815484</v>
      </c>
      <c r="J130" s="11">
        <f t="shared" si="121"/>
        <v>0.511145636582525</v>
      </c>
      <c r="K130" s="11">
        <f t="shared" si="122"/>
        <v>52.122</v>
      </c>
      <c r="L130" s="11">
        <f t="shared" si="123"/>
        <v>0.52122</v>
      </c>
      <c r="M130" s="6" t="s">
        <v>107</v>
      </c>
      <c r="N130" s="6"/>
      <c r="O130" s="11">
        <f t="shared" si="137"/>
        <v>1.34378782676663</v>
      </c>
      <c r="P130" s="11">
        <f t="shared" si="124"/>
        <v>0.686871284144478</v>
      </c>
      <c r="Q130" s="17">
        <f t="shared" si="125"/>
        <v>0.178586533877564</v>
      </c>
      <c r="R130" s="11">
        <f t="shared" si="126"/>
        <v>0.1355172</v>
      </c>
      <c r="S130" s="18">
        <f t="shared" si="127"/>
        <v>1.31781452005771</v>
      </c>
      <c r="T130" s="3">
        <v>0.01</v>
      </c>
      <c r="U130" s="19">
        <f t="shared" si="128"/>
        <v>0.0131781452005771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9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0.0256281452005771</v>
      </c>
      <c r="AU130" s="27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2">
        <v>28.5305709129032</v>
      </c>
      <c r="E131" s="13">
        <f t="shared" si="136"/>
        <v>28.6009038154839</v>
      </c>
      <c r="F131" s="9" t="s">
        <v>107</v>
      </c>
      <c r="G131" s="6">
        <v>9</v>
      </c>
      <c r="H131" s="11">
        <f t="shared" si="119"/>
        <v>28.5305709129032</v>
      </c>
      <c r="I131" s="11">
        <f t="shared" si="120"/>
        <v>301.680570912903</v>
      </c>
      <c r="J131" s="11">
        <f t="shared" si="121"/>
        <v>0.507314827439563</v>
      </c>
      <c r="K131" s="11">
        <f t="shared" si="122"/>
        <v>52.122</v>
      </c>
      <c r="L131" s="11">
        <f t="shared" si="123"/>
        <v>0.52122</v>
      </c>
      <c r="M131" s="6" t="s">
        <v>107</v>
      </c>
      <c r="N131" s="6"/>
      <c r="O131" s="11">
        <f t="shared" si="137"/>
        <v>1.17813654262216</v>
      </c>
      <c r="P131" s="11">
        <f t="shared" si="124"/>
        <v>0.597686136820602</v>
      </c>
      <c r="Q131" s="17">
        <f t="shared" si="125"/>
        <v>0.155398395573356</v>
      </c>
      <c r="R131" s="11">
        <f t="shared" si="126"/>
        <v>0.1355172</v>
      </c>
      <c r="S131" s="18">
        <f t="shared" si="127"/>
        <v>1.14670606811059</v>
      </c>
      <c r="T131" s="3">
        <v>0.01</v>
      </c>
      <c r="U131" s="19">
        <f t="shared" si="128"/>
        <v>0.0114670606811059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9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0.0214170606811059</v>
      </c>
      <c r="AU131" s="27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2">
        <v>24.9948783166667</v>
      </c>
      <c r="E132" s="13">
        <f t="shared" si="136"/>
        <v>28.5305709129032</v>
      </c>
      <c r="F132" s="9" t="s">
        <v>107</v>
      </c>
      <c r="G132" s="6">
        <v>10</v>
      </c>
      <c r="H132" s="11">
        <f t="shared" si="119"/>
        <v>24.9948783166667</v>
      </c>
      <c r="I132" s="11">
        <f t="shared" si="120"/>
        <v>298.144878316667</v>
      </c>
      <c r="J132" s="11">
        <f t="shared" si="121"/>
        <v>0.345980164847947</v>
      </c>
      <c r="K132" s="11">
        <f t="shared" si="122"/>
        <v>52.122</v>
      </c>
      <c r="L132" s="11">
        <f t="shared" si="123"/>
        <v>0.52122</v>
      </c>
      <c r="M132" s="6" t="s">
        <v>107</v>
      </c>
      <c r="N132" s="6"/>
      <c r="O132" s="11">
        <f t="shared" si="137"/>
        <v>1.10167040580155</v>
      </c>
      <c r="P132" s="11">
        <f t="shared" si="124"/>
        <v>0.381156108607326</v>
      </c>
      <c r="Q132" s="17">
        <f t="shared" si="125"/>
        <v>0.0991005882379049</v>
      </c>
      <c r="R132" s="11">
        <f t="shared" si="126"/>
        <v>0.1355172</v>
      </c>
      <c r="S132" s="18">
        <f t="shared" si="127"/>
        <v>0.731276828608508</v>
      </c>
      <c r="T132" s="3">
        <v>0.01</v>
      </c>
      <c r="U132" s="19">
        <f t="shared" si="128"/>
        <v>0.00731276828608508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9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0.0172627682860851</v>
      </c>
      <c r="AU132" s="27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2">
        <v>17.7911026432258</v>
      </c>
      <c r="E133" s="13">
        <f t="shared" si="136"/>
        <v>24.9948783166667</v>
      </c>
      <c r="F133" s="9" t="s">
        <v>107</v>
      </c>
      <c r="G133" s="6">
        <v>11</v>
      </c>
      <c r="H133" s="11">
        <f t="shared" si="119"/>
        <v>17.7911026432258</v>
      </c>
      <c r="I133" s="11">
        <f t="shared" si="120"/>
        <v>290.941102643226</v>
      </c>
      <c r="J133" s="11">
        <f t="shared" si="121"/>
        <v>0.154124890000023</v>
      </c>
      <c r="K133" s="11">
        <f t="shared" si="122"/>
        <v>52.122</v>
      </c>
      <c r="L133" s="11">
        <f t="shared" si="123"/>
        <v>0.52122</v>
      </c>
      <c r="M133" s="6" t="s">
        <v>109</v>
      </c>
      <c r="N133" s="11">
        <f>(O132-P132)*$C$24/100</f>
        <v>0.684488582334516</v>
      </c>
      <c r="O133" s="11">
        <f t="shared" si="137"/>
        <v>0.557245714859711</v>
      </c>
      <c r="P133" s="11">
        <f t="shared" si="124"/>
        <v>0.0858854345057374</v>
      </c>
      <c r="Q133" s="17">
        <f t="shared" si="125"/>
        <v>0.0223302129714917</v>
      </c>
      <c r="R133" s="11">
        <f t="shared" si="126"/>
        <v>0.1355172</v>
      </c>
      <c r="S133" s="18">
        <f t="shared" si="127"/>
        <v>0.164777703284098</v>
      </c>
      <c r="T133" s="3">
        <v>0.01</v>
      </c>
      <c r="U133" s="19">
        <f t="shared" si="128"/>
        <v>0.00164777703284098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9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0.00909777703284098</v>
      </c>
      <c r="AU133" s="27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2">
        <v>14.10993981</v>
      </c>
      <c r="E134" s="13">
        <f t="shared" si="136"/>
        <v>17.7911026432258</v>
      </c>
      <c r="F134" s="9" t="s">
        <v>109</v>
      </c>
      <c r="G134" s="6">
        <v>12</v>
      </c>
      <c r="H134" s="11">
        <f t="shared" si="119"/>
        <v>14.10993981</v>
      </c>
      <c r="I134" s="11">
        <f t="shared" si="120"/>
        <v>287.25993981</v>
      </c>
      <c r="J134" s="11">
        <f t="shared" si="121"/>
        <v>0.100373497711959</v>
      </c>
      <c r="K134" s="11">
        <f t="shared" si="122"/>
        <v>52.122</v>
      </c>
      <c r="L134" s="11">
        <f t="shared" si="123"/>
        <v>0.52122</v>
      </c>
      <c r="M134" s="6" t="s">
        <v>107</v>
      </c>
      <c r="N134" s="6"/>
      <c r="O134" s="11">
        <f t="shared" si="137"/>
        <v>0.992580280353974</v>
      </c>
      <c r="P134" s="11">
        <f t="shared" si="124"/>
        <v>0.0996287544990456</v>
      </c>
      <c r="Q134" s="17">
        <f t="shared" si="125"/>
        <v>0.0259034761697518</v>
      </c>
      <c r="R134" s="11">
        <f t="shared" si="126"/>
        <v>0.1355172</v>
      </c>
      <c r="S134" s="18">
        <f t="shared" si="127"/>
        <v>0.191145302365691</v>
      </c>
      <c r="T134" s="3">
        <v>0.01</v>
      </c>
      <c r="U134" s="19">
        <f t="shared" si="128"/>
        <v>0.00191145302365691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9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0.00936145302365691</v>
      </c>
      <c r="AU134" s="27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7.76794663729032</v>
      </c>
      <c r="E135" s="13">
        <f t="shared" si="136"/>
        <v>14.10993981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7.18</v>
      </c>
      <c r="E139" s="9"/>
      <c r="F139" s="9"/>
      <c r="G139" s="6">
        <v>1</v>
      </c>
      <c r="H139" s="11">
        <f t="shared" ref="H139:H150" si="138">E140</f>
        <v>7.18</v>
      </c>
      <c r="I139" s="11">
        <f t="shared" ref="I139:I150" si="139">H139+273.15</f>
        <v>280.33</v>
      </c>
      <c r="J139" s="11">
        <f t="shared" ref="J139:J150" si="140">EXP(($C$18*(I139-$C$16))/($C$19*I139*$C$16))</f>
        <v>0.0434226853899752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3">O139*J139</f>
        <v>0.0123624385305259</v>
      </c>
      <c r="Q139" s="17">
        <f t="shared" ref="Q139:Q150" si="144">P139*$B$125</f>
        <v>0.00321423401793675</v>
      </c>
      <c r="R139" s="11">
        <f t="shared" ref="R139:R150" si="145">L139*$B$125</f>
        <v>0.074022</v>
      </c>
      <c r="S139" s="18">
        <f t="shared" ref="S139:S150" si="146">Q139/R139</f>
        <v>0.0434226853899752</v>
      </c>
      <c r="T139" s="3">
        <v>0.01</v>
      </c>
      <c r="U139" s="19">
        <f t="shared" ref="U139:U150" si="147">S139*T139</f>
        <v>0.000434226853899752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8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0.00592422685389975</v>
      </c>
      <c r="AU139" s="27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5.18926401112903</v>
      </c>
      <c r="E140" s="13">
        <f t="shared" ref="E140:E151" si="157">D139</f>
        <v>7.18</v>
      </c>
      <c r="F140" s="9" t="s">
        <v>107</v>
      </c>
      <c r="G140" s="6">
        <v>2</v>
      </c>
      <c r="H140" s="11">
        <f t="shared" si="138"/>
        <v>5.18926401112903</v>
      </c>
      <c r="I140" s="11">
        <f t="shared" si="139"/>
        <v>278.339264011129</v>
      </c>
      <c r="J140" s="11">
        <f t="shared" si="140"/>
        <v>0.0338711182576775</v>
      </c>
      <c r="K140" s="11">
        <f t="shared" si="141"/>
        <v>28.47</v>
      </c>
      <c r="L140" s="11">
        <f t="shared" si="142"/>
        <v>0.2847</v>
      </c>
      <c r="M140" s="6" t="s">
        <v>107</v>
      </c>
      <c r="N140" s="6"/>
      <c r="O140" s="11">
        <f t="shared" ref="O140:O150" si="158">L140+O139-P139-N140</f>
        <v>0.557037561469474</v>
      </c>
      <c r="P140" s="11">
        <f t="shared" si="143"/>
        <v>0.0188674851185009</v>
      </c>
      <c r="Q140" s="17">
        <f t="shared" si="144"/>
        <v>0.00490554613081023</v>
      </c>
      <c r="R140" s="11">
        <f t="shared" si="145"/>
        <v>0.074022</v>
      </c>
      <c r="S140" s="18">
        <f t="shared" si="146"/>
        <v>0.0662714616034453</v>
      </c>
      <c r="T140" s="3">
        <v>0.01</v>
      </c>
      <c r="U140" s="19">
        <f t="shared" si="147"/>
        <v>0.000662714616034453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8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0.00615271461603445</v>
      </c>
      <c r="AU140" s="27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6.39866404278571</v>
      </c>
      <c r="E141" s="13">
        <f t="shared" si="157"/>
        <v>5.18926401112903</v>
      </c>
      <c r="F141" s="9" t="s">
        <v>107</v>
      </c>
      <c r="G141" s="6">
        <v>3</v>
      </c>
      <c r="H141" s="11">
        <f t="shared" si="138"/>
        <v>6.39866404278571</v>
      </c>
      <c r="I141" s="11">
        <f t="shared" si="139"/>
        <v>279.548664042786</v>
      </c>
      <c r="J141" s="11">
        <f t="shared" si="140"/>
        <v>0.0394053944731885</v>
      </c>
      <c r="K141" s="11">
        <f t="shared" si="141"/>
        <v>28.47</v>
      </c>
      <c r="L141" s="11">
        <f t="shared" si="142"/>
        <v>0.2847</v>
      </c>
      <c r="M141" s="6" t="s">
        <v>107</v>
      </c>
      <c r="N141" s="6"/>
      <c r="O141" s="11">
        <f t="shared" si="158"/>
        <v>0.822870076350973</v>
      </c>
      <c r="P141" s="11">
        <f t="shared" si="143"/>
        <v>0.0324255199587928</v>
      </c>
      <c r="Q141" s="17">
        <f t="shared" si="144"/>
        <v>0.00843063518928613</v>
      </c>
      <c r="R141" s="11">
        <f t="shared" si="145"/>
        <v>0.074022</v>
      </c>
      <c r="S141" s="18">
        <f t="shared" si="146"/>
        <v>0.11389364228589</v>
      </c>
      <c r="T141" s="3">
        <v>0.01</v>
      </c>
      <c r="U141" s="19">
        <f t="shared" si="147"/>
        <v>0.0011389364228589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8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0.0066289364228589</v>
      </c>
      <c r="AU141" s="27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2">
        <v>13.3496443334516</v>
      </c>
      <c r="E142" s="13">
        <f t="shared" si="157"/>
        <v>6.39866404278571</v>
      </c>
      <c r="F142" s="9" t="s">
        <v>107</v>
      </c>
      <c r="G142" s="6">
        <v>4</v>
      </c>
      <c r="H142" s="11">
        <f t="shared" si="138"/>
        <v>13.3496443334516</v>
      </c>
      <c r="I142" s="11">
        <f t="shared" si="139"/>
        <v>286.499644333452</v>
      </c>
      <c r="J142" s="11">
        <f t="shared" si="140"/>
        <v>0.0917390974009924</v>
      </c>
      <c r="K142" s="11">
        <f t="shared" si="141"/>
        <v>28.47</v>
      </c>
      <c r="L142" s="11">
        <f t="shared" si="142"/>
        <v>0.2847</v>
      </c>
      <c r="M142" s="6" t="s">
        <v>107</v>
      </c>
      <c r="N142" s="6"/>
      <c r="O142" s="11">
        <f t="shared" si="158"/>
        <v>1.07514455639218</v>
      </c>
      <c r="P142" s="11">
        <f t="shared" si="143"/>
        <v>0.098632791179009</v>
      </c>
      <c r="Q142" s="17">
        <f t="shared" si="144"/>
        <v>0.0256445257065423</v>
      </c>
      <c r="R142" s="11">
        <f t="shared" si="145"/>
        <v>0.074022</v>
      </c>
      <c r="S142" s="18">
        <f t="shared" si="146"/>
        <v>0.346444647625602</v>
      </c>
      <c r="T142" s="3">
        <v>0.01</v>
      </c>
      <c r="U142" s="19">
        <f t="shared" si="147"/>
        <v>0.00346444647625602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8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0.013414446476256</v>
      </c>
      <c r="AU142" s="27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2">
        <v>18.5614273816667</v>
      </c>
      <c r="E143" s="13">
        <f t="shared" si="157"/>
        <v>13.3496443334516</v>
      </c>
      <c r="F143" s="9" t="s">
        <v>107</v>
      </c>
      <c r="G143" s="6">
        <v>5</v>
      </c>
      <c r="H143" s="11">
        <f t="shared" si="138"/>
        <v>18.5614273816667</v>
      </c>
      <c r="I143" s="11">
        <f t="shared" si="139"/>
        <v>291.711427381667</v>
      </c>
      <c r="J143" s="11">
        <f t="shared" si="140"/>
        <v>0.16836573135752</v>
      </c>
      <c r="K143" s="11">
        <f t="shared" si="141"/>
        <v>28.47</v>
      </c>
      <c r="L143" s="11">
        <f t="shared" si="142"/>
        <v>0.2847</v>
      </c>
      <c r="M143" s="6" t="s">
        <v>109</v>
      </c>
      <c r="N143" s="11">
        <f>(O142-P142)*$C$24/100</f>
        <v>0.927686176952513</v>
      </c>
      <c r="O143" s="11">
        <f t="shared" si="158"/>
        <v>0.333525588260658</v>
      </c>
      <c r="P143" s="11">
        <f t="shared" si="143"/>
        <v>0.0561542795939527</v>
      </c>
      <c r="Q143" s="17">
        <f t="shared" si="144"/>
        <v>0.0146001126944277</v>
      </c>
      <c r="R143" s="11">
        <f t="shared" si="145"/>
        <v>0.074022</v>
      </c>
      <c r="S143" s="18">
        <f t="shared" si="146"/>
        <v>0.197240181222173</v>
      </c>
      <c r="T143" s="3">
        <v>0.01</v>
      </c>
      <c r="U143" s="19">
        <f t="shared" si="147"/>
        <v>0.00197240181222173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8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0.0119224018122217</v>
      </c>
      <c r="AU143" s="27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2">
        <v>23.3515546958065</v>
      </c>
      <c r="E144" s="13">
        <f t="shared" si="157"/>
        <v>18.5614273816667</v>
      </c>
      <c r="F144" s="9" t="s">
        <v>109</v>
      </c>
      <c r="G144" s="6">
        <v>6</v>
      </c>
      <c r="H144" s="11">
        <f t="shared" si="138"/>
        <v>23.3515546958065</v>
      </c>
      <c r="I144" s="11">
        <f t="shared" si="139"/>
        <v>296.501554695806</v>
      </c>
      <c r="J144" s="11">
        <f t="shared" si="140"/>
        <v>0.288697365926723</v>
      </c>
      <c r="K144" s="11">
        <f t="shared" si="141"/>
        <v>28.47</v>
      </c>
      <c r="L144" s="11">
        <f t="shared" si="142"/>
        <v>0.2847</v>
      </c>
      <c r="M144" s="6" t="s">
        <v>107</v>
      </c>
      <c r="N144" s="6"/>
      <c r="O144" s="11">
        <f t="shared" si="158"/>
        <v>0.562071308666706</v>
      </c>
      <c r="P144" s="11">
        <f t="shared" si="143"/>
        <v>0.162268506275064</v>
      </c>
      <c r="Q144" s="17">
        <f t="shared" si="144"/>
        <v>0.0421898116315167</v>
      </c>
      <c r="R144" s="11">
        <f t="shared" si="145"/>
        <v>0.074022</v>
      </c>
      <c r="S144" s="18">
        <f t="shared" si="146"/>
        <v>0.569963141113678</v>
      </c>
      <c r="T144" s="3">
        <v>0.01</v>
      </c>
      <c r="U144" s="19">
        <f t="shared" si="147"/>
        <v>0.00569963141113678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8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0.0156496314111368</v>
      </c>
      <c r="AU144" s="27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2">
        <v>24.932097873</v>
      </c>
      <c r="E145" s="13">
        <f t="shared" si="157"/>
        <v>23.3515546958065</v>
      </c>
      <c r="F145" s="9" t="s">
        <v>107</v>
      </c>
      <c r="G145" s="6">
        <v>7</v>
      </c>
      <c r="H145" s="11">
        <f t="shared" si="138"/>
        <v>24.932097873</v>
      </c>
      <c r="I145" s="11">
        <f t="shared" si="139"/>
        <v>298.082097873</v>
      </c>
      <c r="J145" s="11">
        <f t="shared" si="140"/>
        <v>0.343608598027101</v>
      </c>
      <c r="K145" s="11">
        <f t="shared" si="141"/>
        <v>28.47</v>
      </c>
      <c r="L145" s="11">
        <f t="shared" si="142"/>
        <v>0.2847</v>
      </c>
      <c r="M145" s="6" t="s">
        <v>107</v>
      </c>
      <c r="N145" s="6"/>
      <c r="O145" s="11">
        <f t="shared" si="158"/>
        <v>0.684502802391642</v>
      </c>
      <c r="P145" s="11">
        <f t="shared" si="143"/>
        <v>0.235201048275414</v>
      </c>
      <c r="Q145" s="17">
        <f t="shared" si="144"/>
        <v>0.0611522725516075</v>
      </c>
      <c r="R145" s="11">
        <f t="shared" si="145"/>
        <v>0.074022</v>
      </c>
      <c r="S145" s="18">
        <f t="shared" si="146"/>
        <v>0.826136453373423</v>
      </c>
      <c r="T145" s="3">
        <v>0.01</v>
      </c>
      <c r="U145" s="19">
        <f t="shared" si="147"/>
        <v>0.00826136453373423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8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0.0231613645337342</v>
      </c>
      <c r="AU145" s="27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2">
        <v>28.6009038154839</v>
      </c>
      <c r="E146" s="13">
        <f t="shared" si="157"/>
        <v>24.932097873</v>
      </c>
      <c r="F146" s="9" t="s">
        <v>107</v>
      </c>
      <c r="G146" s="6">
        <v>8</v>
      </c>
      <c r="H146" s="11">
        <f t="shared" si="138"/>
        <v>28.6009038154839</v>
      </c>
      <c r="I146" s="11">
        <f t="shared" si="139"/>
        <v>301.750903815484</v>
      </c>
      <c r="J146" s="11">
        <f t="shared" si="140"/>
        <v>0.511145636582525</v>
      </c>
      <c r="K146" s="11">
        <f t="shared" si="141"/>
        <v>28.47</v>
      </c>
      <c r="L146" s="11">
        <f t="shared" si="142"/>
        <v>0.2847</v>
      </c>
      <c r="M146" s="6" t="s">
        <v>107</v>
      </c>
      <c r="N146" s="6"/>
      <c r="O146" s="11">
        <f t="shared" si="158"/>
        <v>0.734001754116228</v>
      </c>
      <c r="P146" s="11">
        <f t="shared" si="143"/>
        <v>0.375181793860429</v>
      </c>
      <c r="Q146" s="17">
        <f t="shared" si="144"/>
        <v>0.0975472664037116</v>
      </c>
      <c r="R146" s="11">
        <f t="shared" si="145"/>
        <v>0.074022</v>
      </c>
      <c r="S146" s="18">
        <f t="shared" si="146"/>
        <v>1.31781452005771</v>
      </c>
      <c r="T146" s="3">
        <v>0.01</v>
      </c>
      <c r="U146" s="19">
        <f t="shared" si="147"/>
        <v>0.0131781452005771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8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0.0280781452005771</v>
      </c>
      <c r="AU146" s="27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2">
        <v>28.5305709129032</v>
      </c>
      <c r="E147" s="13">
        <f t="shared" si="157"/>
        <v>28.6009038154839</v>
      </c>
      <c r="F147" s="9" t="s">
        <v>107</v>
      </c>
      <c r="G147" s="6">
        <v>9</v>
      </c>
      <c r="H147" s="11">
        <f t="shared" si="138"/>
        <v>28.5305709129032</v>
      </c>
      <c r="I147" s="11">
        <f t="shared" si="139"/>
        <v>301.680570912903</v>
      </c>
      <c r="J147" s="11">
        <f t="shared" si="140"/>
        <v>0.507314827439563</v>
      </c>
      <c r="K147" s="11">
        <f t="shared" si="141"/>
        <v>28.47</v>
      </c>
      <c r="L147" s="11">
        <f t="shared" si="142"/>
        <v>0.2847</v>
      </c>
      <c r="M147" s="6" t="s">
        <v>107</v>
      </c>
      <c r="N147" s="6"/>
      <c r="O147" s="11">
        <f t="shared" si="158"/>
        <v>0.643519960255799</v>
      </c>
      <c r="P147" s="11">
        <f t="shared" si="143"/>
        <v>0.326467217591085</v>
      </c>
      <c r="Q147" s="17">
        <f t="shared" si="144"/>
        <v>0.0848814765736821</v>
      </c>
      <c r="R147" s="11">
        <f t="shared" si="145"/>
        <v>0.074022</v>
      </c>
      <c r="S147" s="18">
        <f t="shared" si="146"/>
        <v>1.14670606811059</v>
      </c>
      <c r="T147" s="3">
        <v>0.01</v>
      </c>
      <c r="U147" s="19">
        <f t="shared" si="147"/>
        <v>0.0114670606811059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8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0.0214170606811059</v>
      </c>
      <c r="AU147" s="27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2">
        <v>24.9948783166667</v>
      </c>
      <c r="E148" s="13">
        <f t="shared" si="157"/>
        <v>28.5305709129032</v>
      </c>
      <c r="F148" s="9" t="s">
        <v>107</v>
      </c>
      <c r="G148" s="6">
        <v>10</v>
      </c>
      <c r="H148" s="11">
        <f t="shared" si="138"/>
        <v>24.9948783166667</v>
      </c>
      <c r="I148" s="11">
        <f t="shared" si="139"/>
        <v>298.144878316667</v>
      </c>
      <c r="J148" s="11">
        <f t="shared" si="140"/>
        <v>0.345980164847947</v>
      </c>
      <c r="K148" s="11">
        <f t="shared" si="141"/>
        <v>28.47</v>
      </c>
      <c r="L148" s="11">
        <f t="shared" si="142"/>
        <v>0.2847</v>
      </c>
      <c r="M148" s="6" t="s">
        <v>107</v>
      </c>
      <c r="N148" s="6"/>
      <c r="O148" s="11">
        <f t="shared" si="158"/>
        <v>0.601752742664714</v>
      </c>
      <c r="P148" s="11">
        <f t="shared" si="143"/>
        <v>0.208194513104842</v>
      </c>
      <c r="Q148" s="17">
        <f t="shared" si="144"/>
        <v>0.054130573407259</v>
      </c>
      <c r="R148" s="11">
        <f t="shared" si="145"/>
        <v>0.074022</v>
      </c>
      <c r="S148" s="18">
        <f t="shared" si="146"/>
        <v>0.731276828608508</v>
      </c>
      <c r="T148" s="3">
        <v>0.01</v>
      </c>
      <c r="U148" s="19">
        <f t="shared" si="147"/>
        <v>0.00731276828608508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8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0.0172627682860851</v>
      </c>
      <c r="AU148" s="27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2">
        <v>17.7911026432258</v>
      </c>
      <c r="E149" s="13">
        <f t="shared" si="157"/>
        <v>24.9948783166667</v>
      </c>
      <c r="F149" s="9" t="s">
        <v>107</v>
      </c>
      <c r="G149" s="6">
        <v>11</v>
      </c>
      <c r="H149" s="11">
        <f t="shared" si="138"/>
        <v>17.7911026432258</v>
      </c>
      <c r="I149" s="11">
        <f t="shared" si="139"/>
        <v>290.941102643226</v>
      </c>
      <c r="J149" s="11">
        <f t="shared" si="140"/>
        <v>0.154124890000023</v>
      </c>
      <c r="K149" s="11">
        <f t="shared" si="141"/>
        <v>28.47</v>
      </c>
      <c r="L149" s="11">
        <f t="shared" si="142"/>
        <v>0.2847</v>
      </c>
      <c r="M149" s="6" t="s">
        <v>109</v>
      </c>
      <c r="N149" s="11">
        <f>(O148-P148)*$C$24/100</f>
        <v>0.373880318081878</v>
      </c>
      <c r="O149" s="11">
        <f t="shared" si="158"/>
        <v>0.304377911477993</v>
      </c>
      <c r="P149" s="11">
        <f t="shared" si="143"/>
        <v>0.0469122121249826</v>
      </c>
      <c r="Q149" s="17">
        <f t="shared" si="144"/>
        <v>0.0121971751524955</v>
      </c>
      <c r="R149" s="11">
        <f t="shared" si="145"/>
        <v>0.074022</v>
      </c>
      <c r="S149" s="18">
        <f t="shared" si="146"/>
        <v>0.164777703284098</v>
      </c>
      <c r="T149" s="3">
        <v>0.01</v>
      </c>
      <c r="U149" s="19">
        <f t="shared" si="147"/>
        <v>0.00164777703284098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8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0.00713777703284098</v>
      </c>
      <c r="AU149" s="27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2">
        <v>14.10993981</v>
      </c>
      <c r="E150" s="13">
        <f t="shared" si="157"/>
        <v>17.7911026432258</v>
      </c>
      <c r="F150" s="9" t="s">
        <v>109</v>
      </c>
      <c r="G150" s="6">
        <v>12</v>
      </c>
      <c r="H150" s="11">
        <f t="shared" si="138"/>
        <v>14.10993981</v>
      </c>
      <c r="I150" s="11">
        <f t="shared" si="139"/>
        <v>287.25993981</v>
      </c>
      <c r="J150" s="11">
        <f t="shared" si="140"/>
        <v>0.100373497711959</v>
      </c>
      <c r="K150" s="11">
        <f t="shared" si="141"/>
        <v>28.47</v>
      </c>
      <c r="L150" s="11">
        <f t="shared" si="142"/>
        <v>0.2847</v>
      </c>
      <c r="M150" s="6" t="s">
        <v>107</v>
      </c>
      <c r="N150" s="6"/>
      <c r="O150" s="11">
        <f t="shared" si="158"/>
        <v>0.542165699353011</v>
      </c>
      <c r="P150" s="11">
        <f t="shared" si="143"/>
        <v>0.0544190675835123</v>
      </c>
      <c r="Q150" s="17">
        <f t="shared" si="144"/>
        <v>0.0141489575717132</v>
      </c>
      <c r="R150" s="11">
        <f t="shared" si="145"/>
        <v>0.074022</v>
      </c>
      <c r="S150" s="18">
        <f t="shared" si="146"/>
        <v>0.191145302365691</v>
      </c>
      <c r="T150" s="3">
        <v>0.01</v>
      </c>
      <c r="U150" s="19">
        <f t="shared" si="147"/>
        <v>0.00191145302365691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8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0.00740145302365691</v>
      </c>
      <c r="AU150" s="27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7.76794663729032</v>
      </c>
      <c r="E151" s="13">
        <f t="shared" si="157"/>
        <v>14.10993981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12.9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1374.9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3489.95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(AV40+AV55+AV71+AV87+AV102+AY118+AY134+AY150+BB150+AG118)</f>
        <v>101595619.202036</v>
      </c>
      <c r="J16" s="7" t="s">
        <v>35</v>
      </c>
      <c r="K16" s="7">
        <f>I16/(10000*1000)</f>
        <v>10.1595619202036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57531480.7626863</v>
      </c>
      <c r="J17" s="7" t="s">
        <v>35</v>
      </c>
      <c r="K17" s="7">
        <f>I17/(10000*1000)</f>
        <v>5.75314807626863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5.12</v>
      </c>
      <c r="E29" s="9"/>
      <c r="F29" s="9"/>
      <c r="G29" s="6">
        <v>1</v>
      </c>
      <c r="H29" s="11">
        <f t="shared" ref="H29:H40" si="0">E30</f>
        <v>5.12</v>
      </c>
      <c r="I29" s="11">
        <f t="shared" ref="I29:I40" si="1">H29+273.15</f>
        <v>278.27</v>
      </c>
      <c r="J29" s="11">
        <f t="shared" ref="J29:J40" si="2">EXP(($C$18*(I29-$C$16))/($C$19*I29*$C$16))</f>
        <v>0.0335774732069487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0.0333561416960595</v>
      </c>
      <c r="Q29" s="17">
        <f t="shared" ref="Q29:Q40" si="6">P29*$B$31</f>
        <v>0.00433629842048774</v>
      </c>
      <c r="R29" s="11">
        <f t="shared" ref="R29:R40" si="7">L29*$B$31</f>
        <v>0.129143083333333</v>
      </c>
      <c r="S29" s="18">
        <f t="shared" ref="S29:S40" si="8">Q29/R29</f>
        <v>0.0335774732069487</v>
      </c>
      <c r="T29" s="3">
        <v>0.01</v>
      </c>
      <c r="U29" s="19">
        <f t="shared" ref="U29:U40" si="9">S29*T29</f>
        <v>0.000335774732069487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0.0222357747320695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1.075</v>
      </c>
      <c r="AU29" s="1">
        <f t="shared" ref="AU29:AU40" si="17">AT29*10000*AS29*0.67*AR29*AQ29</f>
        <v>2068.26738575481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1.12220795132258</v>
      </c>
      <c r="E30" s="13">
        <f t="shared" ref="E30:E41" si="18">D29</f>
        <v>5.12</v>
      </c>
      <c r="F30" s="9" t="s">
        <v>107</v>
      </c>
      <c r="G30" s="6">
        <v>2</v>
      </c>
      <c r="H30" s="11">
        <f t="shared" si="0"/>
        <v>1.12220795132258</v>
      </c>
      <c r="I30" s="11">
        <f t="shared" si="1"/>
        <v>274.272207951323</v>
      </c>
      <c r="J30" s="11">
        <f t="shared" si="2"/>
        <v>0.0201627075296356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1.95346052497061</v>
      </c>
      <c r="P30" s="11">
        <f t="shared" si="5"/>
        <v>0.0393870532356708</v>
      </c>
      <c r="Q30" s="17">
        <f t="shared" si="6"/>
        <v>0.00512031692063721</v>
      </c>
      <c r="R30" s="11">
        <f t="shared" si="7"/>
        <v>0.129143083333333</v>
      </c>
      <c r="S30" s="18">
        <f t="shared" si="8"/>
        <v>0.0396484022874155</v>
      </c>
      <c r="T30" s="3">
        <v>0.01</v>
      </c>
      <c r="U30" s="19">
        <f t="shared" si="9"/>
        <v>0.000396484022874155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0.0222964840228742</v>
      </c>
      <c r="AR30" s="27">
        <f t="shared" si="15"/>
        <v>99.3408333333333</v>
      </c>
      <c r="AS30" s="1">
        <f t="shared" si="16"/>
        <v>0.13</v>
      </c>
      <c r="AT30" s="2">
        <f>$E$4/12</f>
        <v>1.075</v>
      </c>
      <c r="AU30" s="1">
        <f t="shared" si="17"/>
        <v>2073.91427900214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4.73740920696429</v>
      </c>
      <c r="E31" s="13">
        <f t="shared" si="18"/>
        <v>1.12220795132258</v>
      </c>
      <c r="F31" s="9" t="s">
        <v>107</v>
      </c>
      <c r="G31" s="6">
        <v>3</v>
      </c>
      <c r="H31" s="11">
        <f t="shared" si="0"/>
        <v>4.73740920696429</v>
      </c>
      <c r="I31" s="11">
        <f t="shared" si="1"/>
        <v>277.887409206964</v>
      </c>
      <c r="J31" s="11">
        <f t="shared" si="2"/>
        <v>0.0319982478072897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2.90748180506827</v>
      </c>
      <c r="P31" s="11">
        <f t="shared" si="5"/>
        <v>0.0930343232937604</v>
      </c>
      <c r="Q31" s="17">
        <f t="shared" si="6"/>
        <v>0.0120944620281888</v>
      </c>
      <c r="R31" s="11">
        <f t="shared" si="7"/>
        <v>0.129143083333333</v>
      </c>
      <c r="S31" s="18">
        <f t="shared" si="8"/>
        <v>0.0936516437118949</v>
      </c>
      <c r="T31" s="3">
        <v>0.01</v>
      </c>
      <c r="U31" s="19">
        <f t="shared" si="9"/>
        <v>0.000936516437118949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0.0228365164371189</v>
      </c>
      <c r="AR31" s="27">
        <f t="shared" si="15"/>
        <v>99.3408333333333</v>
      </c>
      <c r="AS31" s="1">
        <f t="shared" si="16"/>
        <v>0.13</v>
      </c>
      <c r="AT31" s="2">
        <f>$E$4/12</f>
        <v>1.075</v>
      </c>
      <c r="AU31" s="1">
        <f t="shared" si="17"/>
        <v>2124.14555913928</v>
      </c>
    </row>
    <row r="32" s="1" customFormat="1" spans="1:47">
      <c r="A32" s="6"/>
      <c r="B32" s="6"/>
      <c r="C32" s="9">
        <v>3</v>
      </c>
      <c r="D32" s="12">
        <v>12.3875094337097</v>
      </c>
      <c r="E32" s="13">
        <f t="shared" si="18"/>
        <v>4.73740920696429</v>
      </c>
      <c r="F32" s="9" t="s">
        <v>107</v>
      </c>
      <c r="G32" s="6">
        <v>4</v>
      </c>
      <c r="H32" s="11">
        <f t="shared" si="0"/>
        <v>12.3875094337097</v>
      </c>
      <c r="I32" s="11">
        <f t="shared" si="1"/>
        <v>285.53750943371</v>
      </c>
      <c r="J32" s="11">
        <f t="shared" si="2"/>
        <v>0.0818127497560648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3.80785581510784</v>
      </c>
      <c r="P32" s="11">
        <f t="shared" si="5"/>
        <v>0.311531154908594</v>
      </c>
      <c r="Q32" s="17">
        <f t="shared" si="6"/>
        <v>0.0404990501381172</v>
      </c>
      <c r="R32" s="11">
        <f t="shared" si="7"/>
        <v>0.129143083333333</v>
      </c>
      <c r="S32" s="18">
        <f t="shared" si="8"/>
        <v>0.313598290305525</v>
      </c>
      <c r="T32" s="3">
        <v>0.01</v>
      </c>
      <c r="U32" s="19">
        <f t="shared" si="9"/>
        <v>0.00313598290305525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0.0325859829030553</v>
      </c>
      <c r="AR32" s="27">
        <f t="shared" si="15"/>
        <v>99.3408333333333</v>
      </c>
      <c r="AS32" s="1">
        <f t="shared" si="16"/>
        <v>0.13</v>
      </c>
      <c r="AT32" s="2">
        <f>$E$4/12</f>
        <v>1.075</v>
      </c>
      <c r="AU32" s="1">
        <f t="shared" si="17"/>
        <v>3030.99516357083</v>
      </c>
    </row>
    <row r="33" s="1" customFormat="1" spans="1:47">
      <c r="A33" s="6"/>
      <c r="B33" s="6"/>
      <c r="C33" s="9">
        <v>4</v>
      </c>
      <c r="D33" s="12">
        <v>17.8747722313333</v>
      </c>
      <c r="E33" s="13">
        <f t="shared" si="18"/>
        <v>12.3875094337097</v>
      </c>
      <c r="F33" s="9" t="s">
        <v>107</v>
      </c>
      <c r="G33" s="6">
        <v>5</v>
      </c>
      <c r="H33" s="11">
        <f t="shared" si="0"/>
        <v>17.8747722313333</v>
      </c>
      <c r="I33" s="11">
        <f t="shared" si="1"/>
        <v>291.024772231333</v>
      </c>
      <c r="J33" s="11">
        <f t="shared" si="2"/>
        <v>0.155614978698945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3.32150842718928</v>
      </c>
      <c r="O33" s="11">
        <f t="shared" si="19"/>
        <v>1.16822456634329</v>
      </c>
      <c r="P33" s="11">
        <f t="shared" si="5"/>
        <v>0.181793241007096</v>
      </c>
      <c r="Q33" s="17">
        <f t="shared" si="6"/>
        <v>0.0236331213309225</v>
      </c>
      <c r="R33" s="11">
        <f t="shared" si="7"/>
        <v>0.129143083333333</v>
      </c>
      <c r="S33" s="18">
        <f t="shared" si="8"/>
        <v>0.182999512795607</v>
      </c>
      <c r="T33" s="3">
        <v>0.01</v>
      </c>
      <c r="U33" s="19">
        <f t="shared" si="9"/>
        <v>0.00182999512795607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0.0312799951279561</v>
      </c>
      <c r="AR33" s="27">
        <f t="shared" si="15"/>
        <v>99.3408333333333</v>
      </c>
      <c r="AS33" s="1">
        <f t="shared" si="16"/>
        <v>0.13</v>
      </c>
      <c r="AT33" s="2">
        <f>$E$4/12</f>
        <v>1.075</v>
      </c>
      <c r="AU33" s="1">
        <f t="shared" si="17"/>
        <v>2909.51831133701</v>
      </c>
    </row>
    <row r="34" s="1" customFormat="1" spans="1:47">
      <c r="A34" s="6"/>
      <c r="B34" s="6"/>
      <c r="C34" s="9">
        <v>5</v>
      </c>
      <c r="D34" s="12">
        <v>22.33845082</v>
      </c>
      <c r="E34" s="13">
        <f t="shared" si="18"/>
        <v>17.8747722313333</v>
      </c>
      <c r="F34" s="9" t="s">
        <v>109</v>
      </c>
      <c r="G34" s="6">
        <v>6</v>
      </c>
      <c r="H34" s="11">
        <f t="shared" si="0"/>
        <v>22.33845082</v>
      </c>
      <c r="I34" s="11">
        <f t="shared" si="1"/>
        <v>295.48845082</v>
      </c>
      <c r="J34" s="11">
        <f t="shared" si="2"/>
        <v>0.257955820305881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1.97983965866953</v>
      </c>
      <c r="P34" s="11">
        <f t="shared" si="5"/>
        <v>0.510711163226214</v>
      </c>
      <c r="Q34" s="17">
        <f t="shared" si="6"/>
        <v>0.0663924512194078</v>
      </c>
      <c r="R34" s="11">
        <f t="shared" si="7"/>
        <v>0.129143083333333</v>
      </c>
      <c r="S34" s="18">
        <f t="shared" si="8"/>
        <v>0.514099938655184</v>
      </c>
      <c r="T34" s="3">
        <v>0.01</v>
      </c>
      <c r="U34" s="19">
        <f t="shared" si="9"/>
        <v>0.00514099938655184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0.0345909993865518</v>
      </c>
      <c r="AR34" s="27">
        <f t="shared" si="15"/>
        <v>99.3408333333333</v>
      </c>
      <c r="AS34" s="1">
        <f t="shared" si="16"/>
        <v>0.13</v>
      </c>
      <c r="AT34" s="2">
        <f>$E$4/12</f>
        <v>1.075</v>
      </c>
      <c r="AU34" s="1">
        <f t="shared" si="17"/>
        <v>3217.49238485883</v>
      </c>
    </row>
    <row r="35" s="1" customFormat="1" spans="1:47">
      <c r="A35" s="6"/>
      <c r="B35" s="6"/>
      <c r="C35" s="9">
        <v>6</v>
      </c>
      <c r="D35" s="12">
        <v>26.034625748</v>
      </c>
      <c r="E35" s="13">
        <f t="shared" si="18"/>
        <v>22.33845082</v>
      </c>
      <c r="F35" s="9" t="s">
        <v>107</v>
      </c>
      <c r="G35" s="6">
        <v>7</v>
      </c>
      <c r="H35" s="11">
        <f t="shared" si="0"/>
        <v>26.034625748</v>
      </c>
      <c r="I35" s="11">
        <f t="shared" si="1"/>
        <v>299.184625748</v>
      </c>
      <c r="J35" s="11">
        <f t="shared" si="2"/>
        <v>0.387562263471467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2.46253682877665</v>
      </c>
      <c r="P35" s="11">
        <f t="shared" si="5"/>
        <v>0.954386347242528</v>
      </c>
      <c r="Q35" s="17">
        <f t="shared" si="6"/>
        <v>0.124070225141529</v>
      </c>
      <c r="R35" s="11">
        <f t="shared" si="7"/>
        <v>0.129143083333333</v>
      </c>
      <c r="S35" s="18">
        <f t="shared" si="8"/>
        <v>0.960719087225827</v>
      </c>
      <c r="T35" s="3">
        <v>0.01</v>
      </c>
      <c r="U35" s="19">
        <f t="shared" si="9"/>
        <v>0.00960719087225827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0.0445071908722583</v>
      </c>
      <c r="AR35" s="27">
        <f t="shared" si="15"/>
        <v>99.3408333333333</v>
      </c>
      <c r="AS35" s="1">
        <f t="shared" si="16"/>
        <v>0.13</v>
      </c>
      <c r="AT35" s="2">
        <f>$E$4/12</f>
        <v>1.075</v>
      </c>
      <c r="AU35" s="1">
        <f t="shared" si="17"/>
        <v>4139.84996798394</v>
      </c>
    </row>
    <row r="36" s="1" customFormat="1" spans="1:47">
      <c r="A36" s="6"/>
      <c r="B36" s="6"/>
      <c r="C36" s="9">
        <v>7</v>
      </c>
      <c r="D36" s="12">
        <v>29.0921696054839</v>
      </c>
      <c r="E36" s="13">
        <f t="shared" si="18"/>
        <v>26.034625748</v>
      </c>
      <c r="F36" s="9" t="s">
        <v>107</v>
      </c>
      <c r="G36" s="6">
        <v>8</v>
      </c>
      <c r="H36" s="11">
        <f t="shared" si="0"/>
        <v>29.0921696054839</v>
      </c>
      <c r="I36" s="11">
        <f t="shared" si="1"/>
        <v>302.242169605484</v>
      </c>
      <c r="J36" s="11">
        <f t="shared" si="2"/>
        <v>0.538669666055221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2.50155881486746</v>
      </c>
      <c r="P36" s="11">
        <f t="shared" si="5"/>
        <v>1.34751385142215</v>
      </c>
      <c r="Q36" s="17">
        <f t="shared" si="6"/>
        <v>0.175176800684879</v>
      </c>
      <c r="R36" s="11">
        <f t="shared" si="7"/>
        <v>0.129143083333333</v>
      </c>
      <c r="S36" s="18">
        <f t="shared" si="8"/>
        <v>1.35645515162998</v>
      </c>
      <c r="T36" s="3">
        <v>0.01</v>
      </c>
      <c r="U36" s="19">
        <f t="shared" si="9"/>
        <v>0.0135645515162998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0.0484645515162998</v>
      </c>
      <c r="AR36" s="27">
        <f t="shared" si="15"/>
        <v>99.3408333333333</v>
      </c>
      <c r="AS36" s="1">
        <f t="shared" si="16"/>
        <v>0.13</v>
      </c>
      <c r="AT36" s="2">
        <f>$E$4/12</f>
        <v>1.075</v>
      </c>
      <c r="AU36" s="1">
        <f t="shared" si="17"/>
        <v>4507.94507833493</v>
      </c>
    </row>
    <row r="37" s="1" customFormat="1" spans="1:47">
      <c r="A37" s="6"/>
      <c r="B37" s="6"/>
      <c r="C37" s="9">
        <v>8</v>
      </c>
      <c r="D37" s="12">
        <v>28.3854136774194</v>
      </c>
      <c r="E37" s="13">
        <f t="shared" si="18"/>
        <v>29.0921696054839</v>
      </c>
      <c r="F37" s="9" t="s">
        <v>107</v>
      </c>
      <c r="G37" s="6">
        <v>9</v>
      </c>
      <c r="H37" s="11">
        <f t="shared" si="0"/>
        <v>28.3854136774194</v>
      </c>
      <c r="I37" s="11">
        <f t="shared" si="1"/>
        <v>301.535413677419</v>
      </c>
      <c r="J37" s="11">
        <f t="shared" si="2"/>
        <v>0.499493564589241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2.14745329677864</v>
      </c>
      <c r="P37" s="11">
        <f t="shared" si="5"/>
        <v>1.07263910199688</v>
      </c>
      <c r="Q37" s="17">
        <f t="shared" si="6"/>
        <v>0.139443083259595</v>
      </c>
      <c r="R37" s="11">
        <f t="shared" si="7"/>
        <v>0.129143083333333</v>
      </c>
      <c r="S37" s="18">
        <f t="shared" si="8"/>
        <v>1.07975649690565</v>
      </c>
      <c r="T37" s="3">
        <v>0.01</v>
      </c>
      <c r="U37" s="19">
        <f t="shared" si="9"/>
        <v>0.0107975649690565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0.0402475649690565</v>
      </c>
      <c r="AR37" s="27">
        <f t="shared" si="15"/>
        <v>99.3408333333333</v>
      </c>
      <c r="AS37" s="1">
        <f t="shared" si="16"/>
        <v>0.13</v>
      </c>
      <c r="AT37" s="2">
        <f>$E$4/12</f>
        <v>1.075</v>
      </c>
      <c r="AU37" s="1">
        <f t="shared" si="17"/>
        <v>3743.63956212827</v>
      </c>
    </row>
    <row r="38" s="1" customFormat="1" spans="1:47">
      <c r="A38" s="6"/>
      <c r="B38" s="6"/>
      <c r="C38" s="9">
        <v>9</v>
      </c>
      <c r="D38" s="12">
        <v>23.595256424</v>
      </c>
      <c r="E38" s="13">
        <f t="shared" si="18"/>
        <v>28.3854136774194</v>
      </c>
      <c r="F38" s="9" t="s">
        <v>107</v>
      </c>
      <c r="G38" s="6">
        <v>10</v>
      </c>
      <c r="H38" s="11">
        <f t="shared" si="0"/>
        <v>23.595256424</v>
      </c>
      <c r="I38" s="11">
        <f t="shared" si="1"/>
        <v>296.745256424</v>
      </c>
      <c r="J38" s="11">
        <f t="shared" si="2"/>
        <v>0.29658916143442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2.06822252811509</v>
      </c>
      <c r="P38" s="11">
        <f t="shared" si="5"/>
        <v>0.613412385273433</v>
      </c>
      <c r="Q38" s="17">
        <f t="shared" si="6"/>
        <v>0.0797436100855462</v>
      </c>
      <c r="R38" s="11">
        <f t="shared" si="7"/>
        <v>0.129143083333333</v>
      </c>
      <c r="S38" s="18">
        <f t="shared" si="8"/>
        <v>0.617482624909295</v>
      </c>
      <c r="T38" s="3">
        <v>0.01</v>
      </c>
      <c r="U38" s="19">
        <f t="shared" si="9"/>
        <v>0.00617482624909295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0.0356248262490929</v>
      </c>
      <c r="AR38" s="27">
        <f t="shared" si="15"/>
        <v>99.3408333333333</v>
      </c>
      <c r="AS38" s="1">
        <f t="shared" si="16"/>
        <v>0.13</v>
      </c>
      <c r="AT38" s="2">
        <f>$E$4/12</f>
        <v>1.075</v>
      </c>
      <c r="AU38" s="1">
        <f t="shared" si="17"/>
        <v>3313.65410659219</v>
      </c>
    </row>
    <row r="39" s="1" customFormat="1" spans="1:47">
      <c r="A39" s="6"/>
      <c r="B39" s="6"/>
      <c r="C39" s="9">
        <v>10</v>
      </c>
      <c r="D39" s="12">
        <v>16.8765893393548</v>
      </c>
      <c r="E39" s="13">
        <f t="shared" si="18"/>
        <v>23.595256424</v>
      </c>
      <c r="F39" s="9" t="s">
        <v>107</v>
      </c>
      <c r="G39" s="6">
        <v>11</v>
      </c>
      <c r="H39" s="11">
        <f t="shared" si="0"/>
        <v>16.8765893393548</v>
      </c>
      <c r="I39" s="11">
        <f t="shared" si="1"/>
        <v>290.026589339355</v>
      </c>
      <c r="J39" s="11">
        <f t="shared" si="2"/>
        <v>0.138689332914259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1.38206963569958</v>
      </c>
      <c r="O39" s="11">
        <f t="shared" si="19"/>
        <v>1.06614884047542</v>
      </c>
      <c r="P39" s="11">
        <f t="shared" si="5"/>
        <v>0.147863471472846</v>
      </c>
      <c r="Q39" s="17">
        <f t="shared" si="6"/>
        <v>0.01922225129147</v>
      </c>
      <c r="R39" s="11">
        <f t="shared" si="7"/>
        <v>0.129143083333333</v>
      </c>
      <c r="S39" s="18">
        <f t="shared" si="8"/>
        <v>0.148844605497417</v>
      </c>
      <c r="T39" s="3">
        <v>0.01</v>
      </c>
      <c r="U39" s="19">
        <f t="shared" si="9"/>
        <v>0.00148844605497417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0.0233884460549742</v>
      </c>
      <c r="AR39" s="27">
        <f t="shared" si="15"/>
        <v>99.3408333333333</v>
      </c>
      <c r="AS39" s="1">
        <f t="shared" si="16"/>
        <v>0.13</v>
      </c>
      <c r="AT39" s="2">
        <f>$E$4/12</f>
        <v>1.075</v>
      </c>
      <c r="AU39" s="1">
        <f t="shared" si="17"/>
        <v>2175.48346130806</v>
      </c>
    </row>
    <row r="40" s="1" customFormat="1" spans="1:48">
      <c r="A40" s="6"/>
      <c r="B40" s="6"/>
      <c r="C40" s="9">
        <v>11</v>
      </c>
      <c r="D40" s="12">
        <v>11.5741006104</v>
      </c>
      <c r="E40" s="13">
        <f t="shared" si="18"/>
        <v>16.8765893393548</v>
      </c>
      <c r="F40" s="9" t="s">
        <v>109</v>
      </c>
      <c r="G40" s="6">
        <v>12</v>
      </c>
      <c r="H40" s="11">
        <f t="shared" si="0"/>
        <v>11.5741006104</v>
      </c>
      <c r="I40" s="11">
        <f t="shared" si="1"/>
        <v>284.7241006104</v>
      </c>
      <c r="J40" s="11">
        <f t="shared" si="2"/>
        <v>0.0742186552230813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1.9116937023359</v>
      </c>
      <c r="P40" s="11">
        <f t="shared" si="5"/>
        <v>0.141883335785804</v>
      </c>
      <c r="Q40" s="17">
        <f t="shared" si="6"/>
        <v>0.0184448336521545</v>
      </c>
      <c r="R40" s="11">
        <f t="shared" si="7"/>
        <v>0.129143083333333</v>
      </c>
      <c r="S40" s="18">
        <f t="shared" si="8"/>
        <v>0.142824789187868</v>
      </c>
      <c r="T40" s="3">
        <v>0.01</v>
      </c>
      <c r="U40" s="19">
        <f t="shared" si="9"/>
        <v>0.00142824789187868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0.0233282478918787</v>
      </c>
      <c r="AR40" s="27">
        <f t="shared" si="15"/>
        <v>99.3408333333333</v>
      </c>
      <c r="AS40" s="1">
        <f t="shared" si="16"/>
        <v>0.13</v>
      </c>
      <c r="AT40" s="2">
        <f>$E$4/12</f>
        <v>1.075</v>
      </c>
      <c r="AU40" s="1">
        <f t="shared" si="17"/>
        <v>2169.88411076089</v>
      </c>
      <c r="AV40" s="1">
        <f>SUM(AU29:AU40)</f>
        <v>35474.7893707712</v>
      </c>
    </row>
    <row r="41" s="1" customFormat="1" spans="1:46">
      <c r="A41" s="6"/>
      <c r="B41" s="6"/>
      <c r="C41" s="9">
        <v>12</v>
      </c>
      <c r="D41" s="12">
        <v>4.49154332419355</v>
      </c>
      <c r="E41" s="13">
        <f t="shared" si="18"/>
        <v>11.5741006104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5.12</v>
      </c>
      <c r="E44" s="9"/>
      <c r="F44" s="9"/>
      <c r="G44" s="6">
        <v>1</v>
      </c>
      <c r="H44" s="11">
        <f t="shared" ref="H44:H55" si="20">E45</f>
        <v>5.12</v>
      </c>
      <c r="I44" s="11">
        <f t="shared" ref="I44:I55" si="21">H44+273.15</f>
        <v>278.27</v>
      </c>
      <c r="J44" s="11">
        <f t="shared" ref="J44:J55" si="22">EXP(($C$18*(I44-$C$16))/($C$19*I44*$C$16))</f>
        <v>0.0335774732069487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0.0299265665639295</v>
      </c>
      <c r="Q44" s="17">
        <f t="shared" ref="Q44:Q55" si="26">P44*$B$46</f>
        <v>0.00389045365331083</v>
      </c>
      <c r="R44" s="11">
        <f t="shared" ref="R44:R55" si="27">L44*$B$46</f>
        <v>0.115864991666667</v>
      </c>
      <c r="S44" s="18">
        <f t="shared" ref="S44:S55" si="28">Q44/R44</f>
        <v>0.0335774732069486</v>
      </c>
      <c r="T44" s="3">
        <v>0.01</v>
      </c>
      <c r="U44" s="19">
        <f t="shared" ref="U44:U55" si="29">S44*T44</f>
        <v>0.000335774732069486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0.0194357747320695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9.33333333333333</v>
      </c>
      <c r="AU44" s="1">
        <f t="shared" ref="AU44:AU55" si="37">AT44*10000*AS44*0.67*AR44*AQ44</f>
        <v>14082.0431531315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1.12220795132258</v>
      </c>
      <c r="E45" s="13">
        <f t="shared" ref="E45:E56" si="38">D44</f>
        <v>5.12</v>
      </c>
      <c r="F45" s="9" t="s">
        <v>107</v>
      </c>
      <c r="G45" s="6">
        <v>2</v>
      </c>
      <c r="H45" s="11">
        <f t="shared" si="20"/>
        <v>1.12220795132258</v>
      </c>
      <c r="I45" s="11">
        <f t="shared" si="21"/>
        <v>274.272207951323</v>
      </c>
      <c r="J45" s="11">
        <f t="shared" si="22"/>
        <v>0.0201627075296356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1.7526117667694</v>
      </c>
      <c r="P45" s="11">
        <f t="shared" si="25"/>
        <v>0.0353373984663695</v>
      </c>
      <c r="Q45" s="17">
        <f t="shared" si="26"/>
        <v>0.00459386180062803</v>
      </c>
      <c r="R45" s="11">
        <f t="shared" si="27"/>
        <v>0.115864991666667</v>
      </c>
      <c r="S45" s="18">
        <f t="shared" si="28"/>
        <v>0.0396484022874153</v>
      </c>
      <c r="T45" s="3">
        <v>0.01</v>
      </c>
      <c r="U45" s="19">
        <f t="shared" si="29"/>
        <v>0.000396484022874153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0.0194964840228742</v>
      </c>
      <c r="AR45" s="27">
        <f t="shared" si="35"/>
        <v>89.1269166666667</v>
      </c>
      <c r="AS45" s="1">
        <f t="shared" si="36"/>
        <v>0.13</v>
      </c>
      <c r="AT45" s="2">
        <f>$E$3/12</f>
        <v>9.33333333333333</v>
      </c>
      <c r="AU45" s="1">
        <f t="shared" si="37"/>
        <v>14126.0296092771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4.73740920696429</v>
      </c>
      <c r="E46" s="13">
        <f t="shared" si="38"/>
        <v>1.12220795132258</v>
      </c>
      <c r="F46" s="9" t="s">
        <v>107</v>
      </c>
      <c r="G46" s="6">
        <v>3</v>
      </c>
      <c r="H46" s="11">
        <f t="shared" si="20"/>
        <v>4.73740920696429</v>
      </c>
      <c r="I46" s="11">
        <f t="shared" si="21"/>
        <v>277.887409206964</v>
      </c>
      <c r="J46" s="11">
        <f t="shared" si="22"/>
        <v>0.0319982478072897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2.6085435349697</v>
      </c>
      <c r="P46" s="11">
        <f t="shared" si="25"/>
        <v>0.0834688224480639</v>
      </c>
      <c r="Q46" s="17">
        <f t="shared" si="26"/>
        <v>0.0108509469182483</v>
      </c>
      <c r="R46" s="11">
        <f t="shared" si="27"/>
        <v>0.115864991666667</v>
      </c>
      <c r="S46" s="18">
        <f t="shared" si="28"/>
        <v>0.0936516437118944</v>
      </c>
      <c r="T46" s="3">
        <v>0.01</v>
      </c>
      <c r="U46" s="19">
        <f t="shared" si="29"/>
        <v>0.000936516437118944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0.0200365164371189</v>
      </c>
      <c r="AR46" s="27">
        <f t="shared" si="35"/>
        <v>89.1269166666667</v>
      </c>
      <c r="AS46" s="1">
        <f t="shared" si="36"/>
        <v>0.13</v>
      </c>
      <c r="AT46" s="2">
        <f>$E$3/12</f>
        <v>9.33333333333333</v>
      </c>
      <c r="AU46" s="1">
        <f t="shared" si="37"/>
        <v>14517.3059986322</v>
      </c>
    </row>
    <row r="47" s="1" customFormat="1" spans="1:47">
      <c r="A47" s="6"/>
      <c r="B47" s="6"/>
      <c r="C47" s="9">
        <v>3</v>
      </c>
      <c r="D47" s="12">
        <v>12.3875094337097</v>
      </c>
      <c r="E47" s="13">
        <f t="shared" si="38"/>
        <v>4.73740920696429</v>
      </c>
      <c r="F47" s="9" t="s">
        <v>107</v>
      </c>
      <c r="G47" s="6">
        <v>4</v>
      </c>
      <c r="H47" s="11">
        <f t="shared" si="20"/>
        <v>12.3875094337097</v>
      </c>
      <c r="I47" s="11">
        <f t="shared" si="21"/>
        <v>285.53750943371</v>
      </c>
      <c r="J47" s="11">
        <f t="shared" si="22"/>
        <v>0.0818127497560648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3.41634387918831</v>
      </c>
      <c r="P47" s="11">
        <f t="shared" si="25"/>
        <v>0.279500486868697</v>
      </c>
      <c r="Q47" s="17">
        <f t="shared" si="26"/>
        <v>0.0363350632929306</v>
      </c>
      <c r="R47" s="11">
        <f t="shared" si="27"/>
        <v>0.115864991666667</v>
      </c>
      <c r="S47" s="18">
        <f t="shared" si="28"/>
        <v>0.313598290305524</v>
      </c>
      <c r="T47" s="3">
        <v>0.01</v>
      </c>
      <c r="U47" s="19">
        <f t="shared" si="29"/>
        <v>0.00313598290305524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0.0311859829030552</v>
      </c>
      <c r="AR47" s="27">
        <f t="shared" si="35"/>
        <v>89.1269166666667</v>
      </c>
      <c r="AS47" s="1">
        <f t="shared" si="36"/>
        <v>0.13</v>
      </c>
      <c r="AT47" s="2">
        <f>$E$3/12</f>
        <v>9.33333333333333</v>
      </c>
      <c r="AU47" s="1">
        <f t="shared" si="37"/>
        <v>22595.5673528679</v>
      </c>
    </row>
    <row r="48" s="1" customFormat="1" spans="1:47">
      <c r="A48" s="6"/>
      <c r="B48" s="6"/>
      <c r="C48" s="9">
        <v>4</v>
      </c>
      <c r="D48" s="12">
        <v>17.8747722313333</v>
      </c>
      <c r="E48" s="13">
        <f t="shared" si="38"/>
        <v>12.3875094337097</v>
      </c>
      <c r="F48" s="9" t="s">
        <v>107</v>
      </c>
      <c r="G48" s="6">
        <v>5</v>
      </c>
      <c r="H48" s="11">
        <f t="shared" si="20"/>
        <v>17.8747722313333</v>
      </c>
      <c r="I48" s="11">
        <f t="shared" si="21"/>
        <v>291.024772231333</v>
      </c>
      <c r="J48" s="11">
        <f t="shared" si="22"/>
        <v>0.155614978698945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2.98000122270363</v>
      </c>
      <c r="O48" s="11">
        <f t="shared" si="39"/>
        <v>1.04811133628265</v>
      </c>
      <c r="P48" s="11">
        <f t="shared" si="25"/>
        <v>0.163101823269747</v>
      </c>
      <c r="Q48" s="17">
        <f t="shared" si="26"/>
        <v>0.0212032370250671</v>
      </c>
      <c r="R48" s="11">
        <f t="shared" si="27"/>
        <v>0.115864991666667</v>
      </c>
      <c r="S48" s="18">
        <f t="shared" si="28"/>
        <v>0.182999512795607</v>
      </c>
      <c r="T48" s="3">
        <v>0.01</v>
      </c>
      <c r="U48" s="19">
        <f t="shared" si="29"/>
        <v>0.00182999512795607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0.0298799951279561</v>
      </c>
      <c r="AR48" s="27">
        <f t="shared" si="35"/>
        <v>89.1269166666667</v>
      </c>
      <c r="AS48" s="1">
        <f t="shared" si="36"/>
        <v>0.13</v>
      </c>
      <c r="AT48" s="2">
        <f>$E$3/12</f>
        <v>9.33333333333333</v>
      </c>
      <c r="AU48" s="1">
        <f t="shared" si="37"/>
        <v>21649.3238169175</v>
      </c>
    </row>
    <row r="49" s="1" customFormat="1" spans="1:47">
      <c r="A49" s="6"/>
      <c r="B49" s="6"/>
      <c r="C49" s="9">
        <v>5</v>
      </c>
      <c r="D49" s="12">
        <v>22.33845082</v>
      </c>
      <c r="E49" s="13">
        <f t="shared" si="38"/>
        <v>17.8747722313333</v>
      </c>
      <c r="F49" s="9" t="s">
        <v>109</v>
      </c>
      <c r="G49" s="6">
        <v>6</v>
      </c>
      <c r="H49" s="11">
        <f t="shared" si="20"/>
        <v>22.33845082</v>
      </c>
      <c r="I49" s="11">
        <f t="shared" si="21"/>
        <v>295.48845082</v>
      </c>
      <c r="J49" s="11">
        <f t="shared" si="22"/>
        <v>0.257955820305881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1.77627867967957</v>
      </c>
      <c r="P49" s="11">
        <f t="shared" si="25"/>
        <v>0.45820142390859</v>
      </c>
      <c r="Q49" s="17">
        <f t="shared" si="26"/>
        <v>0.0595661851081167</v>
      </c>
      <c r="R49" s="11">
        <f t="shared" si="27"/>
        <v>0.115864991666667</v>
      </c>
      <c r="S49" s="18">
        <f t="shared" si="28"/>
        <v>0.514099938655182</v>
      </c>
      <c r="T49" s="3">
        <v>0.01</v>
      </c>
      <c r="U49" s="19">
        <f t="shared" si="29"/>
        <v>0.00514099938655182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0.0331909993865518</v>
      </c>
      <c r="AR49" s="27">
        <f t="shared" si="35"/>
        <v>89.1269166666667</v>
      </c>
      <c r="AS49" s="1">
        <f t="shared" si="36"/>
        <v>0.13</v>
      </c>
      <c r="AT49" s="2">
        <f>$E$3/12</f>
        <v>9.33333333333333</v>
      </c>
      <c r="AU49" s="1">
        <f t="shared" si="37"/>
        <v>24048.2868370442</v>
      </c>
    </row>
    <row r="50" s="1" customFormat="1" spans="1:47">
      <c r="A50" s="6"/>
      <c r="B50" s="6"/>
      <c r="C50" s="9">
        <v>6</v>
      </c>
      <c r="D50" s="12">
        <v>26.034625748</v>
      </c>
      <c r="E50" s="13">
        <f t="shared" si="38"/>
        <v>22.33845082</v>
      </c>
      <c r="F50" s="9" t="s">
        <v>107</v>
      </c>
      <c r="G50" s="6">
        <v>7</v>
      </c>
      <c r="H50" s="11">
        <f t="shared" si="20"/>
        <v>26.034625748</v>
      </c>
      <c r="I50" s="11">
        <f t="shared" si="21"/>
        <v>299.184625748</v>
      </c>
      <c r="J50" s="11">
        <f t="shared" si="22"/>
        <v>0.387562263471467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2.20934642243764</v>
      </c>
      <c r="P50" s="11">
        <f t="shared" si="25"/>
        <v>0.856259300272522</v>
      </c>
      <c r="Q50" s="17">
        <f t="shared" si="26"/>
        <v>0.111313709035428</v>
      </c>
      <c r="R50" s="11">
        <f t="shared" si="27"/>
        <v>0.115864991666667</v>
      </c>
      <c r="S50" s="18">
        <f t="shared" si="28"/>
        <v>0.960719087225823</v>
      </c>
      <c r="T50" s="3">
        <v>0.01</v>
      </c>
      <c r="U50" s="19">
        <f t="shared" si="29"/>
        <v>0.00960719087225823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0.0437071908722582</v>
      </c>
      <c r="AR50" s="27">
        <f t="shared" si="35"/>
        <v>89.1269166666667</v>
      </c>
      <c r="AS50" s="1">
        <f t="shared" si="36"/>
        <v>0.13</v>
      </c>
      <c r="AT50" s="2">
        <f>$E$3/12</f>
        <v>9.33333333333333</v>
      </c>
      <c r="AU50" s="1">
        <f t="shared" si="37"/>
        <v>31667.7136080265</v>
      </c>
    </row>
    <row r="51" s="1" customFormat="1" spans="1:47">
      <c r="A51" s="6"/>
      <c r="B51" s="6"/>
      <c r="C51" s="9">
        <v>7</v>
      </c>
      <c r="D51" s="12">
        <v>29.0921696054839</v>
      </c>
      <c r="E51" s="13">
        <f t="shared" si="38"/>
        <v>26.034625748</v>
      </c>
      <c r="F51" s="9" t="s">
        <v>107</v>
      </c>
      <c r="G51" s="6">
        <v>8</v>
      </c>
      <c r="H51" s="11">
        <f t="shared" si="20"/>
        <v>29.0921696054839</v>
      </c>
      <c r="I51" s="11">
        <f t="shared" si="21"/>
        <v>302.242169605484</v>
      </c>
      <c r="J51" s="11">
        <f t="shared" si="22"/>
        <v>0.538669666055221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2.24435628883179</v>
      </c>
      <c r="P51" s="11">
        <f t="shared" si="25"/>
        <v>1.20896665261396</v>
      </c>
      <c r="Q51" s="17">
        <f t="shared" si="26"/>
        <v>0.157165664839814</v>
      </c>
      <c r="R51" s="11">
        <f t="shared" si="27"/>
        <v>0.115864991666667</v>
      </c>
      <c r="S51" s="18">
        <f t="shared" si="28"/>
        <v>1.35645515162997</v>
      </c>
      <c r="T51" s="3">
        <v>0.01</v>
      </c>
      <c r="U51" s="19">
        <f t="shared" si="29"/>
        <v>0.0135645515162997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0.0476645515162997</v>
      </c>
      <c r="AR51" s="27">
        <f t="shared" si="35"/>
        <v>89.1269166666667</v>
      </c>
      <c r="AS51" s="1">
        <f t="shared" si="36"/>
        <v>0.13</v>
      </c>
      <c r="AT51" s="2">
        <f>$E$3/12</f>
        <v>9.33333333333333</v>
      </c>
      <c r="AU51" s="1">
        <f t="shared" si="37"/>
        <v>34534.9892443275</v>
      </c>
    </row>
    <row r="52" s="1" customFormat="1" spans="1:47">
      <c r="A52" s="6"/>
      <c r="B52" s="6"/>
      <c r="C52" s="9">
        <v>8</v>
      </c>
      <c r="D52" s="12">
        <v>28.3854136774194</v>
      </c>
      <c r="E52" s="13">
        <f t="shared" si="38"/>
        <v>29.0921696054839</v>
      </c>
      <c r="F52" s="9" t="s">
        <v>107</v>
      </c>
      <c r="G52" s="6">
        <v>9</v>
      </c>
      <c r="H52" s="11">
        <f t="shared" si="20"/>
        <v>28.3854136774194</v>
      </c>
      <c r="I52" s="11">
        <f t="shared" si="21"/>
        <v>301.535413677419</v>
      </c>
      <c r="J52" s="11">
        <f t="shared" si="22"/>
        <v>0.499493564589241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1.9266588028845</v>
      </c>
      <c r="P52" s="11">
        <f t="shared" si="25"/>
        <v>0.962353673200019</v>
      </c>
      <c r="Q52" s="17">
        <f t="shared" si="26"/>
        <v>0.125105977516003</v>
      </c>
      <c r="R52" s="11">
        <f t="shared" si="27"/>
        <v>0.115864991666667</v>
      </c>
      <c r="S52" s="18">
        <f t="shared" si="28"/>
        <v>1.07975649690565</v>
      </c>
      <c r="T52" s="3">
        <v>0.01</v>
      </c>
      <c r="U52" s="19">
        <f t="shared" si="29"/>
        <v>0.0107975649690565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0.0388475649690565</v>
      </c>
      <c r="AR52" s="27">
        <f t="shared" si="35"/>
        <v>89.1269166666667</v>
      </c>
      <c r="AS52" s="1">
        <f t="shared" si="36"/>
        <v>0.13</v>
      </c>
      <c r="AT52" s="2">
        <f>$E$3/12</f>
        <v>9.33333333333333</v>
      </c>
      <c r="AU52" s="1">
        <f t="shared" si="37"/>
        <v>28146.708522284</v>
      </c>
    </row>
    <row r="53" s="1" customFormat="1" spans="1:47">
      <c r="A53" s="6"/>
      <c r="B53" s="6"/>
      <c r="C53" s="9">
        <v>9</v>
      </c>
      <c r="D53" s="12">
        <v>23.595256424</v>
      </c>
      <c r="E53" s="13">
        <f t="shared" si="38"/>
        <v>28.3854136774194</v>
      </c>
      <c r="F53" s="9" t="s">
        <v>107</v>
      </c>
      <c r="G53" s="6">
        <v>10</v>
      </c>
      <c r="H53" s="11">
        <f t="shared" si="20"/>
        <v>23.595256424</v>
      </c>
      <c r="I53" s="11">
        <f t="shared" si="21"/>
        <v>296.745256424</v>
      </c>
      <c r="J53" s="11">
        <f t="shared" si="22"/>
        <v>0.29658916143442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1.85557429635115</v>
      </c>
      <c r="P53" s="11">
        <f t="shared" si="25"/>
        <v>0.550343224534052</v>
      </c>
      <c r="Q53" s="17">
        <f t="shared" si="26"/>
        <v>0.0715446191894267</v>
      </c>
      <c r="R53" s="11">
        <f t="shared" si="27"/>
        <v>0.115864991666667</v>
      </c>
      <c r="S53" s="18">
        <f t="shared" si="28"/>
        <v>0.617482624909292</v>
      </c>
      <c r="T53" s="3">
        <v>0.01</v>
      </c>
      <c r="U53" s="19">
        <f t="shared" si="29"/>
        <v>0.00617482624909292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0.0342248262490929</v>
      </c>
      <c r="AR53" s="27">
        <f t="shared" si="35"/>
        <v>89.1269166666667</v>
      </c>
      <c r="AS53" s="1">
        <f t="shared" si="36"/>
        <v>0.13</v>
      </c>
      <c r="AT53" s="2">
        <f>$E$3/12</f>
        <v>9.33333333333333</v>
      </c>
      <c r="AU53" s="1">
        <f t="shared" si="37"/>
        <v>24797.3382482622</v>
      </c>
    </row>
    <row r="54" s="1" customFormat="1" spans="1:47">
      <c r="A54" s="6"/>
      <c r="B54" s="6"/>
      <c r="C54" s="9">
        <v>10</v>
      </c>
      <c r="D54" s="12">
        <v>16.8765893393548</v>
      </c>
      <c r="E54" s="13">
        <f t="shared" si="38"/>
        <v>23.595256424</v>
      </c>
      <c r="F54" s="9" t="s">
        <v>107</v>
      </c>
      <c r="G54" s="6">
        <v>11</v>
      </c>
      <c r="H54" s="11">
        <f t="shared" si="20"/>
        <v>16.8765893393548</v>
      </c>
      <c r="I54" s="11">
        <f t="shared" si="21"/>
        <v>290.026589339355</v>
      </c>
      <c r="J54" s="11">
        <f t="shared" si="22"/>
        <v>0.138689332914259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1.23996951822624</v>
      </c>
      <c r="O54" s="11">
        <f t="shared" si="39"/>
        <v>0.956530720257522</v>
      </c>
      <c r="P54" s="11">
        <f t="shared" si="25"/>
        <v>0.132660607504511</v>
      </c>
      <c r="Q54" s="17">
        <f t="shared" si="26"/>
        <v>0.0172458789755865</v>
      </c>
      <c r="R54" s="11">
        <f t="shared" si="27"/>
        <v>0.115864991666667</v>
      </c>
      <c r="S54" s="18">
        <f t="shared" si="28"/>
        <v>0.148844605497416</v>
      </c>
      <c r="T54" s="3">
        <v>0.01</v>
      </c>
      <c r="U54" s="19">
        <f t="shared" si="29"/>
        <v>0.00148844605497416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0.0205884460549742</v>
      </c>
      <c r="AR54" s="27">
        <f t="shared" si="35"/>
        <v>89.1269166666667</v>
      </c>
      <c r="AS54" s="1">
        <f t="shared" si="36"/>
        <v>0.13</v>
      </c>
      <c r="AT54" s="2">
        <f>$E$3/12</f>
        <v>9.33333333333333</v>
      </c>
      <c r="AU54" s="1">
        <f t="shared" si="37"/>
        <v>14917.2024166178</v>
      </c>
    </row>
    <row r="55" s="1" customFormat="1" spans="1:48">
      <c r="A55" s="6"/>
      <c r="B55" s="6"/>
      <c r="C55" s="9">
        <v>11</v>
      </c>
      <c r="D55" s="12">
        <v>11.5741006104</v>
      </c>
      <c r="E55" s="13">
        <f t="shared" si="38"/>
        <v>16.8765893393548</v>
      </c>
      <c r="F55" s="9" t="s">
        <v>109</v>
      </c>
      <c r="G55" s="6">
        <v>12</v>
      </c>
      <c r="H55" s="11">
        <f t="shared" si="20"/>
        <v>11.5741006104</v>
      </c>
      <c r="I55" s="11">
        <f t="shared" si="21"/>
        <v>284.7241006104</v>
      </c>
      <c r="J55" s="11">
        <f t="shared" si="22"/>
        <v>0.0742186552230813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1.71513927941968</v>
      </c>
      <c r="P55" s="11">
        <f t="shared" si="25"/>
        <v>0.127295330838813</v>
      </c>
      <c r="Q55" s="17">
        <f t="shared" si="26"/>
        <v>0.0165483930090457</v>
      </c>
      <c r="R55" s="11">
        <f t="shared" si="27"/>
        <v>0.115864991666667</v>
      </c>
      <c r="S55" s="18">
        <f t="shared" si="28"/>
        <v>0.142824789187867</v>
      </c>
      <c r="T55" s="3">
        <v>0.01</v>
      </c>
      <c r="U55" s="19">
        <f t="shared" si="29"/>
        <v>0.00142824789187867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0.0205282478918787</v>
      </c>
      <c r="AR55" s="27">
        <f t="shared" si="35"/>
        <v>89.1269166666667</v>
      </c>
      <c r="AS55" s="1">
        <f t="shared" si="36"/>
        <v>0.13</v>
      </c>
      <c r="AT55" s="2">
        <f>$E$3/12</f>
        <v>9.33333333333333</v>
      </c>
      <c r="AU55" s="1">
        <f t="shared" si="37"/>
        <v>14873.5862941768</v>
      </c>
      <c r="AV55" s="1">
        <f>SUM(AU44:AU55)</f>
        <v>259956.095101565</v>
      </c>
    </row>
    <row r="56" s="1" customFormat="1" spans="1:46">
      <c r="A56" s="6"/>
      <c r="B56" s="6"/>
      <c r="C56" s="9">
        <v>12</v>
      </c>
      <c r="D56" s="12">
        <v>4.49154332419355</v>
      </c>
      <c r="E56" s="13">
        <f t="shared" si="38"/>
        <v>11.5741006104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5.12</v>
      </c>
      <c r="E60" s="9"/>
      <c r="F60" s="9"/>
      <c r="G60" s="6">
        <v>1</v>
      </c>
      <c r="H60" s="11">
        <f t="shared" ref="H60:H71" si="40">E61</f>
        <v>5.12</v>
      </c>
      <c r="I60" s="11">
        <f t="shared" ref="I60:I71" si="41">H60+273.15</f>
        <v>278.27</v>
      </c>
      <c r="J60" s="11">
        <f t="shared" ref="J60:J71" si="42">EXP(($C$18*(I60-$C$16))/($C$19*I60*$C$16))</f>
        <v>0.0335774732069487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0.0463268397836271</v>
      </c>
      <c r="Q60" s="17">
        <f t="shared" ref="Q60:Q71" si="46">P60*$B$62</f>
        <v>0.00463268397836271</v>
      </c>
      <c r="R60" s="11">
        <f t="shared" ref="R60:R71" si="47">L60*$B$62</f>
        <v>0.13797</v>
      </c>
      <c r="S60" s="18">
        <f t="shared" ref="S60:S71" si="48">Q60/R60</f>
        <v>0.0335774732069487</v>
      </c>
      <c r="T60" s="3">
        <v>0.01</v>
      </c>
      <c r="U60" s="19">
        <f t="shared" ref="U60:U71" si="49">S60*T60</f>
        <v>0.000335774732069487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0.0126357747320695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0.733333333333333</v>
      </c>
      <c r="AU60" s="1">
        <f t="shared" ref="AU60:AU71" si="57">AT60*10000*AS60*0.67*AR60*AQ60</f>
        <v>856.569818613689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1.12220795132258</v>
      </c>
      <c r="E61" s="13">
        <f t="shared" ref="E61:E72" si="58">D60</f>
        <v>5.12</v>
      </c>
      <c r="F61" s="9" t="s">
        <v>107</v>
      </c>
      <c r="G61" s="6">
        <v>2</v>
      </c>
      <c r="H61" s="11">
        <f t="shared" si="40"/>
        <v>1.12220795132258</v>
      </c>
      <c r="I61" s="11">
        <f t="shared" si="41"/>
        <v>274.272207951323</v>
      </c>
      <c r="J61" s="11">
        <f t="shared" si="42"/>
        <v>0.0201627075296356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2.71307316021637</v>
      </c>
      <c r="P61" s="11">
        <f t="shared" si="45"/>
        <v>0.054702900635947</v>
      </c>
      <c r="Q61" s="17">
        <f t="shared" si="46"/>
        <v>0.0054702900635947</v>
      </c>
      <c r="R61" s="11">
        <f t="shared" si="47"/>
        <v>0.13797</v>
      </c>
      <c r="S61" s="18">
        <f t="shared" si="48"/>
        <v>0.0396484022874154</v>
      </c>
      <c r="T61" s="3">
        <v>0.01</v>
      </c>
      <c r="U61" s="19">
        <f t="shared" si="49"/>
        <v>0.000396484022874154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0.0126964840228742</v>
      </c>
      <c r="AR61" s="27">
        <f t="shared" si="55"/>
        <v>137.97</v>
      </c>
      <c r="AS61" s="1">
        <f t="shared" si="56"/>
        <v>0.1</v>
      </c>
      <c r="AT61" s="2">
        <f>$E$5/12</f>
        <v>0.733333333333333</v>
      </c>
      <c r="AU61" s="1">
        <f t="shared" si="57"/>
        <v>860.685256512462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4.73740920696429</v>
      </c>
      <c r="E62" s="13">
        <f t="shared" si="58"/>
        <v>1.12220795132258</v>
      </c>
      <c r="F62" s="9" t="s">
        <v>107</v>
      </c>
      <c r="G62" s="6">
        <v>3</v>
      </c>
      <c r="H62" s="11">
        <f t="shared" si="40"/>
        <v>4.73740920696429</v>
      </c>
      <c r="I62" s="11">
        <f t="shared" si="41"/>
        <v>277.887409206964</v>
      </c>
      <c r="J62" s="11">
        <f t="shared" si="42"/>
        <v>0.0319982478072897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4.03807025958043</v>
      </c>
      <c r="P62" s="11">
        <f t="shared" si="45"/>
        <v>0.129211172829301</v>
      </c>
      <c r="Q62" s="17">
        <f t="shared" si="46"/>
        <v>0.0129211172829301</v>
      </c>
      <c r="R62" s="11">
        <f t="shared" si="47"/>
        <v>0.13797</v>
      </c>
      <c r="S62" s="18">
        <f t="shared" si="48"/>
        <v>0.0936516437118946</v>
      </c>
      <c r="T62" s="3">
        <v>0.01</v>
      </c>
      <c r="U62" s="19">
        <f t="shared" si="49"/>
        <v>0.000936516437118946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0.0132365164371189</v>
      </c>
      <c r="AR62" s="27">
        <f t="shared" si="55"/>
        <v>137.97</v>
      </c>
      <c r="AS62" s="1">
        <f t="shared" si="56"/>
        <v>0.1</v>
      </c>
      <c r="AT62" s="2">
        <f>$E$5/12</f>
        <v>0.733333333333333</v>
      </c>
      <c r="AU62" s="1">
        <f t="shared" si="57"/>
        <v>897.29365425013</v>
      </c>
    </row>
    <row r="63" s="1" customFormat="1" spans="1:47">
      <c r="A63" s="6"/>
      <c r="B63" s="6"/>
      <c r="C63" s="9">
        <v>3</v>
      </c>
      <c r="D63" s="12">
        <v>12.3875094337097</v>
      </c>
      <c r="E63" s="13">
        <f t="shared" si="58"/>
        <v>4.73740920696429</v>
      </c>
      <c r="F63" s="9" t="s">
        <v>107</v>
      </c>
      <c r="G63" s="6">
        <v>4</v>
      </c>
      <c r="H63" s="11">
        <f t="shared" si="40"/>
        <v>12.3875094337097</v>
      </c>
      <c r="I63" s="11">
        <f t="shared" si="41"/>
        <v>285.53750943371</v>
      </c>
      <c r="J63" s="11">
        <f t="shared" si="42"/>
        <v>0.0818127497560648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5.28855908675112</v>
      </c>
      <c r="P63" s="11">
        <f t="shared" si="45"/>
        <v>0.432671561134532</v>
      </c>
      <c r="Q63" s="17">
        <f t="shared" si="46"/>
        <v>0.0432671561134532</v>
      </c>
      <c r="R63" s="11">
        <f t="shared" si="47"/>
        <v>0.13797</v>
      </c>
      <c r="S63" s="18">
        <f t="shared" si="48"/>
        <v>0.313598290305525</v>
      </c>
      <c r="T63" s="3">
        <v>0.01</v>
      </c>
      <c r="U63" s="19">
        <f t="shared" si="49"/>
        <v>0.00313598290305525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0.0211859829030552</v>
      </c>
      <c r="AR63" s="27">
        <f t="shared" si="55"/>
        <v>137.97</v>
      </c>
      <c r="AS63" s="1">
        <f t="shared" si="56"/>
        <v>0.1</v>
      </c>
      <c r="AT63" s="2">
        <f>$E$5/12</f>
        <v>0.733333333333333</v>
      </c>
      <c r="AU63" s="1">
        <f t="shared" si="57"/>
        <v>1436.18210337077</v>
      </c>
    </row>
    <row r="64" s="1" customFormat="1" spans="1:47">
      <c r="A64" s="6"/>
      <c r="B64" s="6"/>
      <c r="C64" s="9">
        <v>4</v>
      </c>
      <c r="D64" s="12">
        <v>17.8747722313333</v>
      </c>
      <c r="E64" s="13">
        <f t="shared" si="58"/>
        <v>12.3875094337097</v>
      </c>
      <c r="F64" s="9" t="s">
        <v>107</v>
      </c>
      <c r="G64" s="6">
        <v>5</v>
      </c>
      <c r="H64" s="11">
        <f t="shared" si="40"/>
        <v>17.8747722313333</v>
      </c>
      <c r="I64" s="11">
        <f t="shared" si="41"/>
        <v>291.024772231333</v>
      </c>
      <c r="J64" s="11">
        <f t="shared" si="42"/>
        <v>0.155614978698945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4.61309314933576</v>
      </c>
      <c r="O64" s="11">
        <f t="shared" si="59"/>
        <v>1.62249437628083</v>
      </c>
      <c r="P64" s="11">
        <f t="shared" si="45"/>
        <v>0.252484427804099</v>
      </c>
      <c r="Q64" s="17">
        <f t="shared" si="46"/>
        <v>0.0252484427804099</v>
      </c>
      <c r="R64" s="11">
        <f t="shared" si="47"/>
        <v>0.13797</v>
      </c>
      <c r="S64" s="18">
        <f t="shared" si="48"/>
        <v>0.182999512795607</v>
      </c>
      <c r="T64" s="3">
        <v>0.01</v>
      </c>
      <c r="U64" s="19">
        <f t="shared" si="49"/>
        <v>0.00182999512795607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0.0198799951279561</v>
      </c>
      <c r="AR64" s="27">
        <f t="shared" si="55"/>
        <v>137.97</v>
      </c>
      <c r="AS64" s="1">
        <f t="shared" si="56"/>
        <v>0.1</v>
      </c>
      <c r="AT64" s="2">
        <f>$E$5/12</f>
        <v>0.733333333333333</v>
      </c>
      <c r="AU64" s="1">
        <f t="shared" si="57"/>
        <v>1347.65015852775</v>
      </c>
    </row>
    <row r="65" s="1" customFormat="1" spans="1:47">
      <c r="A65" s="6"/>
      <c r="B65" s="6"/>
      <c r="C65" s="9">
        <v>5</v>
      </c>
      <c r="D65" s="12">
        <v>22.33845082</v>
      </c>
      <c r="E65" s="13">
        <f t="shared" si="58"/>
        <v>17.8747722313333</v>
      </c>
      <c r="F65" s="9" t="s">
        <v>109</v>
      </c>
      <c r="G65" s="6">
        <v>6</v>
      </c>
      <c r="H65" s="11">
        <f t="shared" si="40"/>
        <v>22.33845082</v>
      </c>
      <c r="I65" s="11">
        <f t="shared" si="41"/>
        <v>295.48845082</v>
      </c>
      <c r="J65" s="11">
        <f t="shared" si="42"/>
        <v>0.257955820305881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2.74970994847673</v>
      </c>
      <c r="P65" s="11">
        <f t="shared" si="45"/>
        <v>0.709303685362556</v>
      </c>
      <c r="Q65" s="17">
        <f t="shared" si="46"/>
        <v>0.0709303685362556</v>
      </c>
      <c r="R65" s="11">
        <f t="shared" si="47"/>
        <v>0.13797</v>
      </c>
      <c r="S65" s="18">
        <f t="shared" si="48"/>
        <v>0.514099938655183</v>
      </c>
      <c r="T65" s="3">
        <v>0.01</v>
      </c>
      <c r="U65" s="19">
        <f t="shared" si="49"/>
        <v>0.00514099938655183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0.0231909993865518</v>
      </c>
      <c r="AR65" s="27">
        <f t="shared" si="55"/>
        <v>137.97</v>
      </c>
      <c r="AS65" s="1">
        <f t="shared" si="56"/>
        <v>0.1</v>
      </c>
      <c r="AT65" s="2">
        <f>$E$5/12</f>
        <v>0.733333333333333</v>
      </c>
      <c r="AU65" s="1">
        <f t="shared" si="57"/>
        <v>1572.1006870748</v>
      </c>
    </row>
    <row r="66" s="1" customFormat="1" spans="1:47">
      <c r="A66" s="6"/>
      <c r="B66" s="6"/>
      <c r="C66" s="9">
        <v>6</v>
      </c>
      <c r="D66" s="12">
        <v>26.034625748</v>
      </c>
      <c r="E66" s="13">
        <f t="shared" si="58"/>
        <v>22.33845082</v>
      </c>
      <c r="F66" s="9" t="s">
        <v>107</v>
      </c>
      <c r="G66" s="6">
        <v>7</v>
      </c>
      <c r="H66" s="11">
        <f t="shared" si="40"/>
        <v>26.034625748</v>
      </c>
      <c r="I66" s="11">
        <f t="shared" si="41"/>
        <v>299.184625748</v>
      </c>
      <c r="J66" s="11">
        <f t="shared" si="42"/>
        <v>0.387562263471467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3.42010626311417</v>
      </c>
      <c r="P66" s="11">
        <f t="shared" si="45"/>
        <v>1.32550412464547</v>
      </c>
      <c r="Q66" s="17">
        <f t="shared" si="46"/>
        <v>0.132550412464547</v>
      </c>
      <c r="R66" s="11">
        <f t="shared" si="47"/>
        <v>0.13797</v>
      </c>
      <c r="S66" s="18">
        <f t="shared" si="48"/>
        <v>0.960719087225825</v>
      </c>
      <c r="T66" s="3">
        <v>0.01</v>
      </c>
      <c r="U66" s="19">
        <f t="shared" si="49"/>
        <v>0.00960719087225825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0.0328071908722583</v>
      </c>
      <c r="AR66" s="27">
        <f t="shared" si="55"/>
        <v>137.97</v>
      </c>
      <c r="AS66" s="1">
        <f t="shared" si="56"/>
        <v>0.1</v>
      </c>
      <c r="AT66" s="2">
        <f>$E$5/12</f>
        <v>0.733333333333333</v>
      </c>
      <c r="AU66" s="1">
        <f t="shared" si="57"/>
        <v>2223.97519190914</v>
      </c>
    </row>
    <row r="67" s="1" customFormat="1" spans="1:47">
      <c r="A67" s="6"/>
      <c r="B67" s="6"/>
      <c r="C67" s="9">
        <v>7</v>
      </c>
      <c r="D67" s="12">
        <v>29.0921696054839</v>
      </c>
      <c r="E67" s="13">
        <f t="shared" si="58"/>
        <v>26.034625748</v>
      </c>
      <c r="F67" s="9" t="s">
        <v>107</v>
      </c>
      <c r="G67" s="6">
        <v>8</v>
      </c>
      <c r="H67" s="11">
        <f t="shared" si="40"/>
        <v>29.0921696054839</v>
      </c>
      <c r="I67" s="11">
        <f t="shared" si="41"/>
        <v>302.242169605484</v>
      </c>
      <c r="J67" s="11">
        <f t="shared" si="42"/>
        <v>0.538669666055221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3.4743021384687</v>
      </c>
      <c r="P67" s="11">
        <f t="shared" si="45"/>
        <v>1.87150117270388</v>
      </c>
      <c r="Q67" s="17">
        <f t="shared" si="46"/>
        <v>0.187150117270388</v>
      </c>
      <c r="R67" s="11">
        <f t="shared" si="47"/>
        <v>0.13797</v>
      </c>
      <c r="S67" s="18">
        <f t="shared" si="48"/>
        <v>1.35645515162998</v>
      </c>
      <c r="T67" s="3">
        <v>0.01</v>
      </c>
      <c r="U67" s="19">
        <f t="shared" si="49"/>
        <v>0.0135645515162998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0.0367645515162998</v>
      </c>
      <c r="AR67" s="27">
        <f t="shared" si="55"/>
        <v>137.97</v>
      </c>
      <c r="AS67" s="1">
        <f t="shared" si="56"/>
        <v>0.1</v>
      </c>
      <c r="AT67" s="2">
        <f>$E$5/12</f>
        <v>0.733333333333333</v>
      </c>
      <c r="AU67" s="1">
        <f t="shared" si="57"/>
        <v>2492.24174152184</v>
      </c>
    </row>
    <row r="68" s="1" customFormat="1" spans="1:47">
      <c r="A68" s="6"/>
      <c r="B68" s="6"/>
      <c r="C68" s="9">
        <v>8</v>
      </c>
      <c r="D68" s="12">
        <v>28.3854136774194</v>
      </c>
      <c r="E68" s="13">
        <f t="shared" si="58"/>
        <v>29.0921696054839</v>
      </c>
      <c r="F68" s="9" t="s">
        <v>107</v>
      </c>
      <c r="G68" s="6">
        <v>9</v>
      </c>
      <c r="H68" s="11">
        <f t="shared" si="40"/>
        <v>28.3854136774194</v>
      </c>
      <c r="I68" s="11">
        <f t="shared" si="41"/>
        <v>301.535413677419</v>
      </c>
      <c r="J68" s="11">
        <f t="shared" si="42"/>
        <v>0.499493564589241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2.98250096576483</v>
      </c>
      <c r="P68" s="11">
        <f t="shared" si="45"/>
        <v>1.48974003878073</v>
      </c>
      <c r="Q68" s="17">
        <f t="shared" si="46"/>
        <v>0.148974003878073</v>
      </c>
      <c r="R68" s="11">
        <f t="shared" si="47"/>
        <v>0.13797</v>
      </c>
      <c r="S68" s="18">
        <f t="shared" si="48"/>
        <v>1.07975649690565</v>
      </c>
      <c r="T68" s="3">
        <v>0.01</v>
      </c>
      <c r="U68" s="19">
        <f t="shared" si="49"/>
        <v>0.0107975649690565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0.0288475649690565</v>
      </c>
      <c r="AR68" s="27">
        <f t="shared" si="55"/>
        <v>137.97</v>
      </c>
      <c r="AS68" s="1">
        <f t="shared" si="56"/>
        <v>0.1</v>
      </c>
      <c r="AT68" s="2">
        <f>$E$5/12</f>
        <v>0.733333333333333</v>
      </c>
      <c r="AU68" s="1">
        <f t="shared" si="57"/>
        <v>1955.55508205426</v>
      </c>
    </row>
    <row r="69" s="1" customFormat="1" spans="1:47">
      <c r="A69" s="6"/>
      <c r="B69" s="6"/>
      <c r="C69" s="9">
        <v>9</v>
      </c>
      <c r="D69" s="12">
        <v>23.595256424</v>
      </c>
      <c r="E69" s="13">
        <f t="shared" si="58"/>
        <v>28.3854136774194</v>
      </c>
      <c r="F69" s="9" t="s">
        <v>107</v>
      </c>
      <c r="G69" s="6">
        <v>10</v>
      </c>
      <c r="H69" s="11">
        <f t="shared" si="40"/>
        <v>23.595256424</v>
      </c>
      <c r="I69" s="11">
        <f t="shared" si="41"/>
        <v>296.745256424</v>
      </c>
      <c r="J69" s="11">
        <f t="shared" si="42"/>
        <v>0.29658916143442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2.8724609269841</v>
      </c>
      <c r="P69" s="11">
        <f t="shared" si="45"/>
        <v>0.851940777587352</v>
      </c>
      <c r="Q69" s="17">
        <f t="shared" si="46"/>
        <v>0.0851940777587352</v>
      </c>
      <c r="R69" s="11">
        <f t="shared" si="47"/>
        <v>0.13797</v>
      </c>
      <c r="S69" s="18">
        <f t="shared" si="48"/>
        <v>0.617482624909293</v>
      </c>
      <c r="T69" s="3">
        <v>0.01</v>
      </c>
      <c r="U69" s="19">
        <f t="shared" si="49"/>
        <v>0.00617482624909293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0.0242248262490929</v>
      </c>
      <c r="AR69" s="27">
        <f t="shared" si="55"/>
        <v>137.97</v>
      </c>
      <c r="AS69" s="1">
        <f t="shared" si="56"/>
        <v>0.1</v>
      </c>
      <c r="AT69" s="2">
        <f>$E$5/12</f>
        <v>0.733333333333333</v>
      </c>
      <c r="AU69" s="1">
        <f t="shared" si="57"/>
        <v>1642.18304505459</v>
      </c>
    </row>
    <row r="70" s="1" customFormat="1" spans="1:47">
      <c r="A70" s="6"/>
      <c r="B70" s="6"/>
      <c r="C70" s="9">
        <v>10</v>
      </c>
      <c r="D70" s="12">
        <v>16.8765893393548</v>
      </c>
      <c r="E70" s="13">
        <f t="shared" si="58"/>
        <v>23.595256424</v>
      </c>
      <c r="F70" s="9" t="s">
        <v>107</v>
      </c>
      <c r="G70" s="6">
        <v>11</v>
      </c>
      <c r="H70" s="11">
        <f t="shared" si="40"/>
        <v>16.8765893393548</v>
      </c>
      <c r="I70" s="11">
        <f t="shared" si="41"/>
        <v>290.026589339355</v>
      </c>
      <c r="J70" s="11">
        <f t="shared" si="42"/>
        <v>0.138689332914259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1.91949414192691</v>
      </c>
      <c r="O70" s="11">
        <f t="shared" si="59"/>
        <v>1.48072600746984</v>
      </c>
      <c r="P70" s="11">
        <f t="shared" si="45"/>
        <v>0.205360902204786</v>
      </c>
      <c r="Q70" s="17">
        <f t="shared" si="46"/>
        <v>0.0205360902204786</v>
      </c>
      <c r="R70" s="11">
        <f t="shared" si="47"/>
        <v>0.13797</v>
      </c>
      <c r="S70" s="18">
        <f t="shared" si="48"/>
        <v>0.148844605497417</v>
      </c>
      <c r="T70" s="3">
        <v>0.01</v>
      </c>
      <c r="U70" s="19">
        <f t="shared" si="49"/>
        <v>0.00148844605497417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0.0137884460549742</v>
      </c>
      <c r="AR70" s="27">
        <f t="shared" si="55"/>
        <v>137.97</v>
      </c>
      <c r="AS70" s="1">
        <f t="shared" si="56"/>
        <v>0.1</v>
      </c>
      <c r="AT70" s="2">
        <f>$E$5/12</f>
        <v>0.733333333333333</v>
      </c>
      <c r="AU70" s="1">
        <f t="shared" si="57"/>
        <v>934.708554616618</v>
      </c>
    </row>
    <row r="71" s="1" customFormat="1" spans="1:48">
      <c r="A71" s="6"/>
      <c r="B71" s="6"/>
      <c r="C71" s="9">
        <v>11</v>
      </c>
      <c r="D71" s="12">
        <v>11.5741006104</v>
      </c>
      <c r="E71" s="13">
        <f t="shared" si="58"/>
        <v>16.8765893393548</v>
      </c>
      <c r="F71" s="9" t="s">
        <v>109</v>
      </c>
      <c r="G71" s="6">
        <v>12</v>
      </c>
      <c r="H71" s="11">
        <f t="shared" si="40"/>
        <v>11.5741006104</v>
      </c>
      <c r="I71" s="11">
        <f t="shared" si="41"/>
        <v>284.7241006104</v>
      </c>
      <c r="J71" s="11">
        <f t="shared" si="42"/>
        <v>0.0742186552230813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2.65506510526505</v>
      </c>
      <c r="P71" s="11">
        <f t="shared" si="45"/>
        <v>0.197055361642501</v>
      </c>
      <c r="Q71" s="17">
        <f t="shared" si="46"/>
        <v>0.0197055361642501</v>
      </c>
      <c r="R71" s="11">
        <f t="shared" si="47"/>
        <v>0.13797</v>
      </c>
      <c r="S71" s="18">
        <f t="shared" si="48"/>
        <v>0.142824789187868</v>
      </c>
      <c r="T71" s="3">
        <v>0.01</v>
      </c>
      <c r="U71" s="19">
        <f t="shared" si="49"/>
        <v>0.00142824789187868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0.0137282478918787</v>
      </c>
      <c r="AR71" s="27">
        <f t="shared" si="55"/>
        <v>137.97</v>
      </c>
      <c r="AS71" s="1">
        <f t="shared" si="56"/>
        <v>0.1</v>
      </c>
      <c r="AT71" s="2">
        <f>$E$5/12</f>
        <v>0.733333333333333</v>
      </c>
      <c r="AU71" s="1">
        <f t="shared" si="57"/>
        <v>930.627765687016</v>
      </c>
      <c r="AV71" s="1">
        <f>SUM(AU60:AU71)</f>
        <v>17149.7730591931</v>
      </c>
    </row>
    <row r="72" s="1" customFormat="1" spans="1:46">
      <c r="A72" s="6"/>
      <c r="B72" s="6"/>
      <c r="C72" s="9">
        <v>12</v>
      </c>
      <c r="D72" s="12">
        <v>4.49154332419355</v>
      </c>
      <c r="E72" s="13">
        <f t="shared" si="58"/>
        <v>11.5741006104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5.12</v>
      </c>
      <c r="E76" s="9"/>
      <c r="F76" s="9"/>
      <c r="G76" s="6">
        <v>1</v>
      </c>
      <c r="H76" s="11">
        <f t="shared" ref="H76:H87" si="60">E77</f>
        <v>5.12</v>
      </c>
      <c r="I76" s="11">
        <f t="shared" ref="I76:I87" si="61">H76+273.15</f>
        <v>278.27</v>
      </c>
      <c r="J76" s="11">
        <f t="shared" ref="J76:J87" si="62">EXP(($C$18*(I76-$C$16))/($C$19*I76*$C$16))</f>
        <v>0.0335774732069487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0.00262784300624498</v>
      </c>
      <c r="Q76" s="17">
        <f t="shared" ref="Q76:Q87" si="66">P76*$B$78</f>
        <v>0.000341619590811848</v>
      </c>
      <c r="R76" s="11">
        <f t="shared" ref="R76:R87" si="67">L76*$B$78</f>
        <v>0.0101740708333333</v>
      </c>
      <c r="S76" s="18">
        <f t="shared" ref="S76:S87" si="68">Q76/R76</f>
        <v>0.0335774732069488</v>
      </c>
      <c r="T76" s="3">
        <v>0.01</v>
      </c>
      <c r="U76" s="19">
        <f t="shared" ref="U76:U87" si="69">S76*T76</f>
        <v>0.000335774732069488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0.0119357747320695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0.183333333333333</v>
      </c>
      <c r="AU76" s="1">
        <f t="shared" ref="AU76:AU87" si="77">AT76*10000*AS76*0.67*AR76*AQ76</f>
        <v>14.9163171254361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1.12220795132258</v>
      </c>
      <c r="E77" s="13">
        <f t="shared" ref="E77:E88" si="78">D76</f>
        <v>5.12</v>
      </c>
      <c r="F77" s="9" t="s">
        <v>107</v>
      </c>
      <c r="G77" s="6">
        <v>2</v>
      </c>
      <c r="H77" s="11">
        <f t="shared" si="60"/>
        <v>1.12220795132258</v>
      </c>
      <c r="I77" s="11">
        <f t="shared" si="61"/>
        <v>274.272207951323</v>
      </c>
      <c r="J77" s="11">
        <f t="shared" si="62"/>
        <v>0.0201627075296356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0.153896323660422</v>
      </c>
      <c r="P77" s="11">
        <f t="shared" si="65"/>
        <v>0.00310296656385122</v>
      </c>
      <c r="Q77" s="17">
        <f t="shared" si="66"/>
        <v>0.000403385653300659</v>
      </c>
      <c r="R77" s="11">
        <f t="shared" si="67"/>
        <v>0.0101740708333333</v>
      </c>
      <c r="S77" s="18">
        <f t="shared" si="68"/>
        <v>0.0396484022874155</v>
      </c>
      <c r="T77" s="3">
        <v>0.01</v>
      </c>
      <c r="U77" s="19">
        <f t="shared" si="69"/>
        <v>0.000396484022874155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0.0119964840228742</v>
      </c>
      <c r="AR77" s="27">
        <f t="shared" si="74"/>
        <v>7.82620833333333</v>
      </c>
      <c r="AS77" s="1">
        <f t="shared" si="75"/>
        <v>0.13</v>
      </c>
      <c r="AT77" s="2">
        <f t="shared" si="76"/>
        <v>0.183333333333333</v>
      </c>
      <c r="AU77" s="1">
        <f t="shared" si="77"/>
        <v>14.9921864388599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4.73740920696429</v>
      </c>
      <c r="E78" s="13">
        <f t="shared" si="78"/>
        <v>1.12220795132258</v>
      </c>
      <c r="F78" s="9" t="s">
        <v>107</v>
      </c>
      <c r="G78" s="6">
        <v>3</v>
      </c>
      <c r="H78" s="11">
        <f t="shared" si="60"/>
        <v>4.73740920696429</v>
      </c>
      <c r="I78" s="11">
        <f t="shared" si="61"/>
        <v>277.887409206964</v>
      </c>
      <c r="J78" s="11">
        <f t="shared" si="62"/>
        <v>0.0319982478072897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0.229055440429904</v>
      </c>
      <c r="P78" s="11">
        <f t="shared" si="65"/>
        <v>0.00732937274448394</v>
      </c>
      <c r="Q78" s="17">
        <f t="shared" si="66"/>
        <v>0.000952818456782912</v>
      </c>
      <c r="R78" s="11">
        <f t="shared" si="67"/>
        <v>0.0101740708333333</v>
      </c>
      <c r="S78" s="18">
        <f t="shared" si="68"/>
        <v>0.0936516437118949</v>
      </c>
      <c r="T78" s="3">
        <v>0.01</v>
      </c>
      <c r="U78" s="19">
        <f t="shared" si="69"/>
        <v>0.000936516437118949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0.0125365164371189</v>
      </c>
      <c r="AR78" s="27">
        <f t="shared" si="74"/>
        <v>7.82620833333333</v>
      </c>
      <c r="AS78" s="1">
        <f t="shared" si="75"/>
        <v>0.13</v>
      </c>
      <c r="AT78" s="2">
        <f t="shared" si="76"/>
        <v>0.183333333333333</v>
      </c>
      <c r="AU78" s="1">
        <f t="shared" si="77"/>
        <v>15.6670730658039</v>
      </c>
    </row>
    <row r="79" s="1" customFormat="1" spans="1:47">
      <c r="A79" s="6"/>
      <c r="B79" s="6"/>
      <c r="C79" s="9">
        <v>3</v>
      </c>
      <c r="D79" s="12">
        <v>12.3875094337097</v>
      </c>
      <c r="E79" s="13">
        <f t="shared" si="78"/>
        <v>4.73740920696429</v>
      </c>
      <c r="F79" s="9" t="s">
        <v>107</v>
      </c>
      <c r="G79" s="6">
        <v>4</v>
      </c>
      <c r="H79" s="11">
        <f t="shared" si="60"/>
        <v>12.3875094337097</v>
      </c>
      <c r="I79" s="11">
        <f t="shared" si="61"/>
        <v>285.53750943371</v>
      </c>
      <c r="J79" s="11">
        <f t="shared" si="62"/>
        <v>0.0818127497560648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0.299988151018753</v>
      </c>
      <c r="P79" s="11">
        <f t="shared" si="65"/>
        <v>0.0245428555290818</v>
      </c>
      <c r="Q79" s="17">
        <f t="shared" si="66"/>
        <v>0.00319057121878064</v>
      </c>
      <c r="R79" s="11">
        <f t="shared" si="67"/>
        <v>0.0101740708333333</v>
      </c>
      <c r="S79" s="18">
        <f t="shared" si="68"/>
        <v>0.313598290305526</v>
      </c>
      <c r="T79" s="3">
        <v>0.01</v>
      </c>
      <c r="U79" s="19">
        <f t="shared" si="69"/>
        <v>0.00313598290305526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0.0222359829030553</v>
      </c>
      <c r="AR79" s="27">
        <f t="shared" si="74"/>
        <v>7.82620833333333</v>
      </c>
      <c r="AS79" s="1">
        <f t="shared" si="75"/>
        <v>0.13</v>
      </c>
      <c r="AT79" s="2">
        <f t="shared" si="76"/>
        <v>0.183333333333333</v>
      </c>
      <c r="AU79" s="1">
        <f t="shared" si="77"/>
        <v>27.7886421303328</v>
      </c>
    </row>
    <row r="80" s="1" customFormat="1" spans="1:47">
      <c r="A80" s="6"/>
      <c r="B80" s="6"/>
      <c r="C80" s="9">
        <v>4</v>
      </c>
      <c r="D80" s="12">
        <v>17.8747722313333</v>
      </c>
      <c r="E80" s="13">
        <f t="shared" si="78"/>
        <v>12.3875094337097</v>
      </c>
      <c r="F80" s="9" t="s">
        <v>107</v>
      </c>
      <c r="G80" s="6">
        <v>5</v>
      </c>
      <c r="H80" s="11">
        <f t="shared" si="60"/>
        <v>17.8747722313333</v>
      </c>
      <c r="I80" s="11">
        <f t="shared" si="61"/>
        <v>291.024772231333</v>
      </c>
      <c r="J80" s="11">
        <f t="shared" si="62"/>
        <v>0.155614978698945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0.261673030715188</v>
      </c>
      <c r="O80" s="11">
        <f t="shared" si="79"/>
        <v>0.0920343481078169</v>
      </c>
      <c r="P80" s="11">
        <f t="shared" si="65"/>
        <v>0.0143219231203692</v>
      </c>
      <c r="Q80" s="17">
        <f t="shared" si="66"/>
        <v>0.00186185000564799</v>
      </c>
      <c r="R80" s="11">
        <f t="shared" si="67"/>
        <v>0.0101740708333333</v>
      </c>
      <c r="S80" s="18">
        <f t="shared" si="68"/>
        <v>0.182999512795608</v>
      </c>
      <c r="T80" s="3">
        <v>0.01</v>
      </c>
      <c r="U80" s="19">
        <f t="shared" si="69"/>
        <v>0.00182999512795608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0.0209299951279561</v>
      </c>
      <c r="AR80" s="27">
        <f t="shared" si="74"/>
        <v>7.82620833333333</v>
      </c>
      <c r="AS80" s="1">
        <f t="shared" si="75"/>
        <v>0.13</v>
      </c>
      <c r="AT80" s="2">
        <f t="shared" si="76"/>
        <v>0.183333333333333</v>
      </c>
      <c r="AU80" s="1">
        <f t="shared" si="77"/>
        <v>26.1565295735348</v>
      </c>
    </row>
    <row r="81" s="1" customFormat="1" spans="1:47">
      <c r="A81" s="6"/>
      <c r="B81" s="6"/>
      <c r="C81" s="9">
        <v>5</v>
      </c>
      <c r="D81" s="12">
        <v>22.33845082</v>
      </c>
      <c r="E81" s="13">
        <f t="shared" si="78"/>
        <v>17.8747722313333</v>
      </c>
      <c r="F81" s="9" t="s">
        <v>109</v>
      </c>
      <c r="G81" s="6">
        <v>6</v>
      </c>
      <c r="H81" s="11">
        <f t="shared" si="60"/>
        <v>22.33845082</v>
      </c>
      <c r="I81" s="11">
        <f t="shared" si="61"/>
        <v>295.48845082</v>
      </c>
      <c r="J81" s="11">
        <f t="shared" si="62"/>
        <v>0.257955820305881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0.155974508320781</v>
      </c>
      <c r="P81" s="11">
        <f t="shared" si="65"/>
        <v>0.0402345322406935</v>
      </c>
      <c r="Q81" s="17">
        <f t="shared" si="66"/>
        <v>0.00523048919129015</v>
      </c>
      <c r="R81" s="11">
        <f t="shared" si="67"/>
        <v>0.0101740708333333</v>
      </c>
      <c r="S81" s="18">
        <f t="shared" si="68"/>
        <v>0.514099938655184</v>
      </c>
      <c r="T81" s="3">
        <v>0.01</v>
      </c>
      <c r="U81" s="19">
        <f t="shared" si="69"/>
        <v>0.00514099938655184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0.0242409993865518</v>
      </c>
      <c r="AR81" s="27">
        <f t="shared" si="74"/>
        <v>7.82620833333333</v>
      </c>
      <c r="AS81" s="1">
        <f t="shared" si="75"/>
        <v>0.13</v>
      </c>
      <c r="AT81" s="2">
        <f t="shared" si="76"/>
        <v>0.183333333333333</v>
      </c>
      <c r="AU81" s="1">
        <f t="shared" si="77"/>
        <v>30.294341373232</v>
      </c>
    </row>
    <row r="82" s="1" customFormat="1" spans="1:47">
      <c r="A82" s="6"/>
      <c r="B82" s="6"/>
      <c r="C82" s="9">
        <v>6</v>
      </c>
      <c r="D82" s="12">
        <v>26.034625748</v>
      </c>
      <c r="E82" s="13">
        <f t="shared" si="78"/>
        <v>22.33845082</v>
      </c>
      <c r="F82" s="9" t="s">
        <v>107</v>
      </c>
      <c r="G82" s="6">
        <v>7</v>
      </c>
      <c r="H82" s="11">
        <f t="shared" si="60"/>
        <v>26.034625748</v>
      </c>
      <c r="I82" s="11">
        <f t="shared" si="61"/>
        <v>299.184625748</v>
      </c>
      <c r="J82" s="11">
        <f t="shared" si="62"/>
        <v>0.387562263471467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0.194002059413421</v>
      </c>
      <c r="P82" s="11">
        <f t="shared" si="65"/>
        <v>0.0751878772643914</v>
      </c>
      <c r="Q82" s="17">
        <f t="shared" si="66"/>
        <v>0.00977442404437089</v>
      </c>
      <c r="R82" s="11">
        <f t="shared" si="67"/>
        <v>0.0101740708333333</v>
      </c>
      <c r="S82" s="18">
        <f t="shared" si="68"/>
        <v>0.960719087225828</v>
      </c>
      <c r="T82" s="3">
        <v>0.01</v>
      </c>
      <c r="U82" s="19">
        <f t="shared" si="69"/>
        <v>0.00960719087225828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0.0345071908722583</v>
      </c>
      <c r="AR82" s="27">
        <f t="shared" si="74"/>
        <v>7.82620833333333</v>
      </c>
      <c r="AS82" s="1">
        <f t="shared" si="75"/>
        <v>0.13</v>
      </c>
      <c r="AT82" s="2">
        <f t="shared" si="76"/>
        <v>0.183333333333333</v>
      </c>
      <c r="AU82" s="1">
        <f t="shared" si="77"/>
        <v>43.1241552151273</v>
      </c>
    </row>
    <row r="83" s="1" customFormat="1" spans="1:47">
      <c r="A83" s="6"/>
      <c r="B83" s="6"/>
      <c r="C83" s="9">
        <v>7</v>
      </c>
      <c r="D83" s="12">
        <v>29.0921696054839</v>
      </c>
      <c r="E83" s="13">
        <f t="shared" si="78"/>
        <v>26.034625748</v>
      </c>
      <c r="F83" s="9" t="s">
        <v>107</v>
      </c>
      <c r="G83" s="6">
        <v>8</v>
      </c>
      <c r="H83" s="11">
        <f t="shared" si="60"/>
        <v>29.0921696054839</v>
      </c>
      <c r="I83" s="11">
        <f t="shared" si="61"/>
        <v>302.242169605484</v>
      </c>
      <c r="J83" s="11">
        <f t="shared" si="62"/>
        <v>0.538669666055221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0.197076265482363</v>
      </c>
      <c r="P83" s="11">
        <f t="shared" si="65"/>
        <v>0.106159006114794</v>
      </c>
      <c r="Q83" s="17">
        <f t="shared" si="66"/>
        <v>0.0138006707949233</v>
      </c>
      <c r="R83" s="11">
        <f t="shared" si="67"/>
        <v>0.0101740708333333</v>
      </c>
      <c r="S83" s="18">
        <f t="shared" si="68"/>
        <v>1.35645515162998</v>
      </c>
      <c r="T83" s="3">
        <v>0.01</v>
      </c>
      <c r="U83" s="19">
        <f t="shared" si="69"/>
        <v>0.0135645515162998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0.0384645515162998</v>
      </c>
      <c r="AR83" s="27">
        <f t="shared" si="74"/>
        <v>7.82620833333333</v>
      </c>
      <c r="AS83" s="1">
        <f t="shared" si="75"/>
        <v>0.13</v>
      </c>
      <c r="AT83" s="2">
        <f t="shared" si="76"/>
        <v>0.183333333333333</v>
      </c>
      <c r="AU83" s="1">
        <f t="shared" si="77"/>
        <v>48.0697283070558</v>
      </c>
    </row>
    <row r="84" s="1" customFormat="1" spans="1:47">
      <c r="A84" s="6"/>
      <c r="B84" s="6"/>
      <c r="C84" s="9">
        <v>8</v>
      </c>
      <c r="D84" s="12">
        <v>28.3854136774194</v>
      </c>
      <c r="E84" s="13">
        <f t="shared" si="78"/>
        <v>29.0921696054839</v>
      </c>
      <c r="F84" s="9" t="s">
        <v>107</v>
      </c>
      <c r="G84" s="6">
        <v>9</v>
      </c>
      <c r="H84" s="11">
        <f t="shared" si="60"/>
        <v>28.3854136774194</v>
      </c>
      <c r="I84" s="11">
        <f t="shared" si="61"/>
        <v>301.535413677419</v>
      </c>
      <c r="J84" s="11">
        <f t="shared" si="62"/>
        <v>0.499493564589241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0.169179342700902</v>
      </c>
      <c r="P84" s="11">
        <f t="shared" si="65"/>
        <v>0.0845039929405381</v>
      </c>
      <c r="Q84" s="17">
        <f t="shared" si="66"/>
        <v>0.01098551908227</v>
      </c>
      <c r="R84" s="11">
        <f t="shared" si="67"/>
        <v>0.0101740708333333</v>
      </c>
      <c r="S84" s="18">
        <f t="shared" si="68"/>
        <v>1.07975649690565</v>
      </c>
      <c r="T84" s="3">
        <v>0.01</v>
      </c>
      <c r="U84" s="19">
        <f t="shared" si="69"/>
        <v>0.0107975649690565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0.0298975649690565</v>
      </c>
      <c r="AR84" s="27">
        <f t="shared" si="74"/>
        <v>7.82620833333333</v>
      </c>
      <c r="AS84" s="1">
        <f t="shared" si="75"/>
        <v>0.13</v>
      </c>
      <c r="AT84" s="2">
        <f t="shared" si="76"/>
        <v>0.183333333333333</v>
      </c>
      <c r="AU84" s="1">
        <f t="shared" si="77"/>
        <v>37.3634364226522</v>
      </c>
    </row>
    <row r="85" s="1" customFormat="1" spans="1:47">
      <c r="A85" s="6"/>
      <c r="B85" s="6"/>
      <c r="C85" s="9">
        <v>9</v>
      </c>
      <c r="D85" s="12">
        <v>23.595256424</v>
      </c>
      <c r="E85" s="13">
        <f t="shared" si="78"/>
        <v>28.3854136774194</v>
      </c>
      <c r="F85" s="9" t="s">
        <v>107</v>
      </c>
      <c r="G85" s="6">
        <v>10</v>
      </c>
      <c r="H85" s="11">
        <f t="shared" si="60"/>
        <v>23.595256424</v>
      </c>
      <c r="I85" s="11">
        <f t="shared" si="61"/>
        <v>296.745256424</v>
      </c>
      <c r="J85" s="11">
        <f t="shared" si="62"/>
        <v>0.29658916143442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0.162937433093697</v>
      </c>
      <c r="P85" s="11">
        <f t="shared" si="65"/>
        <v>0.0483254766475365</v>
      </c>
      <c r="Q85" s="17">
        <f t="shared" si="66"/>
        <v>0.00628231196417974</v>
      </c>
      <c r="R85" s="11">
        <f t="shared" si="67"/>
        <v>0.0101740708333333</v>
      </c>
      <c r="S85" s="18">
        <f t="shared" si="68"/>
        <v>0.617482624909295</v>
      </c>
      <c r="T85" s="3">
        <v>0.01</v>
      </c>
      <c r="U85" s="19">
        <f t="shared" si="69"/>
        <v>0.00617482624909295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0.0252748262490929</v>
      </c>
      <c r="AR85" s="27">
        <f t="shared" si="74"/>
        <v>7.82620833333333</v>
      </c>
      <c r="AS85" s="1">
        <f t="shared" si="75"/>
        <v>0.13</v>
      </c>
      <c r="AT85" s="2">
        <f t="shared" si="76"/>
        <v>0.183333333333333</v>
      </c>
      <c r="AU85" s="1">
        <f t="shared" si="77"/>
        <v>31.5863303459314</v>
      </c>
    </row>
    <row r="86" s="1" customFormat="1" spans="1:47">
      <c r="A86" s="6"/>
      <c r="B86" s="6"/>
      <c r="C86" s="9">
        <v>10</v>
      </c>
      <c r="D86" s="12">
        <v>16.8765893393548</v>
      </c>
      <c r="E86" s="13">
        <f t="shared" si="78"/>
        <v>23.595256424</v>
      </c>
      <c r="F86" s="9" t="s">
        <v>107</v>
      </c>
      <c r="G86" s="6">
        <v>11</v>
      </c>
      <c r="H86" s="11">
        <f t="shared" si="60"/>
        <v>16.8765893393548</v>
      </c>
      <c r="I86" s="11">
        <f t="shared" si="61"/>
        <v>290.026589339355</v>
      </c>
      <c r="J86" s="11">
        <f t="shared" si="62"/>
        <v>0.138689332914259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0.108881358623852</v>
      </c>
      <c r="O86" s="11">
        <f t="shared" si="79"/>
        <v>0.0839926811556413</v>
      </c>
      <c r="P86" s="11">
        <f t="shared" si="65"/>
        <v>0.0116488889191559</v>
      </c>
      <c r="Q86" s="17">
        <f t="shared" si="66"/>
        <v>0.00151435555949027</v>
      </c>
      <c r="R86" s="11">
        <f t="shared" si="67"/>
        <v>0.0101740708333333</v>
      </c>
      <c r="S86" s="18">
        <f t="shared" si="68"/>
        <v>0.148844605497417</v>
      </c>
      <c r="T86" s="3">
        <v>0.01</v>
      </c>
      <c r="U86" s="19">
        <f t="shared" si="69"/>
        <v>0.00148844605497417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0.0130884460549742</v>
      </c>
      <c r="AR86" s="27">
        <f t="shared" si="74"/>
        <v>7.82620833333333</v>
      </c>
      <c r="AS86" s="1">
        <f t="shared" si="75"/>
        <v>0.13</v>
      </c>
      <c r="AT86" s="2">
        <f t="shared" si="76"/>
        <v>0.183333333333333</v>
      </c>
      <c r="AU86" s="1">
        <f t="shared" si="77"/>
        <v>16.3568278069628</v>
      </c>
    </row>
    <row r="87" s="1" customFormat="1" spans="1:48">
      <c r="A87" s="6"/>
      <c r="B87" s="6"/>
      <c r="C87" s="9">
        <v>11</v>
      </c>
      <c r="D87" s="12">
        <v>11.5741006104</v>
      </c>
      <c r="E87" s="13">
        <f t="shared" si="78"/>
        <v>16.8765893393548</v>
      </c>
      <c r="F87" s="9" t="s">
        <v>109</v>
      </c>
      <c r="G87" s="6">
        <v>12</v>
      </c>
      <c r="H87" s="11">
        <f t="shared" si="60"/>
        <v>11.5741006104</v>
      </c>
      <c r="I87" s="11">
        <f t="shared" si="61"/>
        <v>284.7241006104</v>
      </c>
      <c r="J87" s="11">
        <f t="shared" si="62"/>
        <v>0.0742186552230813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0.150605875569819</v>
      </c>
      <c r="P87" s="11">
        <f t="shared" si="65"/>
        <v>0.0111777655534866</v>
      </c>
      <c r="Q87" s="17">
        <f t="shared" si="66"/>
        <v>0.00145310952195326</v>
      </c>
      <c r="R87" s="11">
        <f t="shared" si="67"/>
        <v>0.0101740708333333</v>
      </c>
      <c r="S87" s="18">
        <f t="shared" si="68"/>
        <v>0.142824789187868</v>
      </c>
      <c r="T87" s="3">
        <v>0.01</v>
      </c>
      <c r="U87" s="19">
        <f t="shared" si="69"/>
        <v>0.00142824789187868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0.0130282478918787</v>
      </c>
      <c r="AR87" s="27">
        <f t="shared" si="74"/>
        <v>7.82620833333333</v>
      </c>
      <c r="AS87" s="1">
        <f t="shared" si="75"/>
        <v>0.13</v>
      </c>
      <c r="AT87" s="2">
        <f t="shared" si="76"/>
        <v>0.183333333333333</v>
      </c>
      <c r="AU87" s="1">
        <f t="shared" si="77"/>
        <v>16.2815972575215</v>
      </c>
      <c r="AV87" s="1">
        <f>SUM(AU76:AU87)</f>
        <v>322.59716506245</v>
      </c>
    </row>
    <row r="88" s="1" customFormat="1" spans="1:46">
      <c r="A88" s="6"/>
      <c r="B88" s="6"/>
      <c r="C88" s="9">
        <v>12</v>
      </c>
      <c r="D88" s="12">
        <v>4.49154332419355</v>
      </c>
      <c r="E88" s="13">
        <f t="shared" si="78"/>
        <v>11.5741006104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5.12</v>
      </c>
      <c r="E91" s="9"/>
      <c r="F91" s="9"/>
      <c r="G91" s="6">
        <v>1</v>
      </c>
      <c r="H91" s="11">
        <f t="shared" ref="H91:H102" si="80">E92</f>
        <v>5.12</v>
      </c>
      <c r="I91" s="11">
        <f t="shared" ref="I91:I102" si="81">H91+273.15</f>
        <v>278.27</v>
      </c>
      <c r="J91" s="11">
        <f t="shared" ref="J91:J102" si="82">EXP(($C$18*(I91-$C$16))/($C$19*I91*$C$16))</f>
        <v>0.0335774732069487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0.00254920176587154</v>
      </c>
      <c r="Q91" s="17">
        <f t="shared" ref="Q91:Q102" si="86">P91*$B$93</f>
        <v>0.000458856317856878</v>
      </c>
      <c r="R91" s="11">
        <f t="shared" ref="R91:R102" si="87">L91*$B$93</f>
        <v>0.0136656</v>
      </c>
      <c r="S91" s="18">
        <f t="shared" ref="S91:S102" si="88">Q91/R91</f>
        <v>0.0335774732069487</v>
      </c>
      <c r="T91" s="3">
        <v>0.01</v>
      </c>
      <c r="U91" s="19">
        <f t="shared" ref="U91:U102" si="89">S91*T91</f>
        <v>0.000335774732069487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0.0151357747320695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114.575</v>
      </c>
      <c r="AU91" s="1">
        <f t="shared" ref="AU91:AU102" si="96">AT91*10000*AS91*0.67*AR91*AQ91</f>
        <v>15878.0815654636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1.12220795132258</v>
      </c>
      <c r="E92" s="13">
        <f t="shared" ref="E92:E103" si="97">D91</f>
        <v>5.12</v>
      </c>
      <c r="F92" s="9" t="s">
        <v>107</v>
      </c>
      <c r="G92" s="6">
        <v>2</v>
      </c>
      <c r="H92" s="11">
        <f t="shared" si="80"/>
        <v>1.12220795132258</v>
      </c>
      <c r="I92" s="11">
        <f t="shared" si="81"/>
        <v>274.272207951323</v>
      </c>
      <c r="J92" s="11">
        <f t="shared" si="82"/>
        <v>0.0201627075296356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0.149290798234128</v>
      </c>
      <c r="P92" s="11">
        <f t="shared" si="85"/>
        <v>0.00301010670166057</v>
      </c>
      <c r="Q92" s="17">
        <f t="shared" si="86"/>
        <v>0.000541819206298903</v>
      </c>
      <c r="R92" s="11">
        <f t="shared" si="87"/>
        <v>0.0136656</v>
      </c>
      <c r="S92" s="18">
        <f t="shared" si="88"/>
        <v>0.0396484022874154</v>
      </c>
      <c r="T92" s="3">
        <v>0.01</v>
      </c>
      <c r="U92" s="19">
        <f t="shared" si="89"/>
        <v>0.000396484022874154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0.0151964840228742</v>
      </c>
      <c r="AR92" s="27">
        <f t="shared" si="93"/>
        <v>7.592</v>
      </c>
      <c r="AS92" s="1">
        <f t="shared" si="94"/>
        <v>0.18</v>
      </c>
      <c r="AT92" s="2">
        <f t="shared" si="95"/>
        <v>114.575</v>
      </c>
      <c r="AU92" s="1">
        <f t="shared" si="96"/>
        <v>15941.7682341834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4.73740920696429</v>
      </c>
      <c r="E93" s="13">
        <f t="shared" si="97"/>
        <v>1.12220795132258</v>
      </c>
      <c r="F93" s="9" t="s">
        <v>107</v>
      </c>
      <c r="G93" s="6">
        <v>3</v>
      </c>
      <c r="H93" s="11">
        <f t="shared" si="80"/>
        <v>4.73740920696429</v>
      </c>
      <c r="I93" s="11">
        <f t="shared" si="81"/>
        <v>277.887409206964</v>
      </c>
      <c r="J93" s="11">
        <f t="shared" si="82"/>
        <v>0.0319982478072897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0.222200691532468</v>
      </c>
      <c r="P93" s="11">
        <f t="shared" si="85"/>
        <v>0.00711003279060704</v>
      </c>
      <c r="Q93" s="17">
        <f t="shared" si="86"/>
        <v>0.00127980590230927</v>
      </c>
      <c r="R93" s="11">
        <f t="shared" si="87"/>
        <v>0.0136656</v>
      </c>
      <c r="S93" s="18">
        <f t="shared" si="88"/>
        <v>0.0936516437118947</v>
      </c>
      <c r="T93" s="3">
        <v>0.01</v>
      </c>
      <c r="U93" s="19">
        <f t="shared" si="89"/>
        <v>0.000936516437118947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0.0157365164371189</v>
      </c>
      <c r="AR93" s="27">
        <f t="shared" si="93"/>
        <v>7.592</v>
      </c>
      <c r="AS93" s="1">
        <f t="shared" si="94"/>
        <v>0.18</v>
      </c>
      <c r="AT93" s="2">
        <f t="shared" si="95"/>
        <v>114.575</v>
      </c>
      <c r="AU93" s="1">
        <f t="shared" si="96"/>
        <v>16508.2855663425</v>
      </c>
    </row>
    <row r="94" s="1" customFormat="1" spans="1:47">
      <c r="A94" s="6"/>
      <c r="B94" s="6"/>
      <c r="C94" s="9">
        <v>3</v>
      </c>
      <c r="D94" s="12">
        <v>12.3875094337097</v>
      </c>
      <c r="E94" s="13">
        <f t="shared" si="97"/>
        <v>4.73740920696429</v>
      </c>
      <c r="F94" s="9" t="s">
        <v>107</v>
      </c>
      <c r="G94" s="6">
        <v>4</v>
      </c>
      <c r="H94" s="11">
        <f t="shared" si="80"/>
        <v>12.3875094337097</v>
      </c>
      <c r="I94" s="11">
        <f t="shared" si="81"/>
        <v>285.53750943371</v>
      </c>
      <c r="J94" s="11">
        <f t="shared" si="82"/>
        <v>0.0818127497560648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0.291010658741861</v>
      </c>
      <c r="P94" s="11">
        <f t="shared" si="85"/>
        <v>0.0238083821999954</v>
      </c>
      <c r="Q94" s="17">
        <f t="shared" si="86"/>
        <v>0.00428550879599918</v>
      </c>
      <c r="R94" s="11">
        <f t="shared" si="87"/>
        <v>0.0136656</v>
      </c>
      <c r="S94" s="18">
        <f t="shared" si="88"/>
        <v>0.313598290305525</v>
      </c>
      <c r="T94" s="3">
        <v>0.01</v>
      </c>
      <c r="U94" s="19">
        <f t="shared" si="89"/>
        <v>0.00313598290305525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0.0302359829030552</v>
      </c>
      <c r="AR94" s="27">
        <f t="shared" si="93"/>
        <v>7.592</v>
      </c>
      <c r="AS94" s="1">
        <f t="shared" si="94"/>
        <v>0.18</v>
      </c>
      <c r="AT94" s="2">
        <f t="shared" si="95"/>
        <v>114.575</v>
      </c>
      <c r="AU94" s="1">
        <f t="shared" si="96"/>
        <v>31718.8522718608</v>
      </c>
    </row>
    <row r="95" s="1" customFormat="1" spans="1:47">
      <c r="A95" s="6"/>
      <c r="B95" s="6"/>
      <c r="C95" s="9">
        <v>4</v>
      </c>
      <c r="D95" s="12">
        <v>17.8747722313333</v>
      </c>
      <c r="E95" s="13">
        <f t="shared" si="97"/>
        <v>12.3875094337097</v>
      </c>
      <c r="F95" s="9" t="s">
        <v>107</v>
      </c>
      <c r="G95" s="6">
        <v>5</v>
      </c>
      <c r="H95" s="11">
        <f t="shared" si="80"/>
        <v>17.8747722313333</v>
      </c>
      <c r="I95" s="11">
        <f t="shared" si="81"/>
        <v>291.024772231333</v>
      </c>
      <c r="J95" s="11">
        <f t="shared" si="82"/>
        <v>0.155614978698945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0.253842162714772</v>
      </c>
      <c r="O95" s="11">
        <f t="shared" si="98"/>
        <v>0.0892801138270932</v>
      </c>
      <c r="P95" s="11">
        <f t="shared" si="85"/>
        <v>0.0138933230114425</v>
      </c>
      <c r="Q95" s="17">
        <f t="shared" si="86"/>
        <v>0.00250079814205965</v>
      </c>
      <c r="R95" s="11">
        <f t="shared" si="87"/>
        <v>0.0136656</v>
      </c>
      <c r="S95" s="18">
        <f t="shared" si="88"/>
        <v>0.182999512795607</v>
      </c>
      <c r="T95" s="3">
        <v>0.01</v>
      </c>
      <c r="U95" s="19">
        <f t="shared" si="89"/>
        <v>0.00182999512795607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0.0289299951279561</v>
      </c>
      <c r="AR95" s="27">
        <f t="shared" si="93"/>
        <v>7.592</v>
      </c>
      <c r="AS95" s="1">
        <f t="shared" si="94"/>
        <v>0.18</v>
      </c>
      <c r="AT95" s="2">
        <f t="shared" si="95"/>
        <v>114.575</v>
      </c>
      <c r="AU95" s="1">
        <f t="shared" si="96"/>
        <v>30348.8146765874</v>
      </c>
    </row>
    <row r="96" s="1" customFormat="1" spans="1:47">
      <c r="A96" s="6"/>
      <c r="B96" s="6"/>
      <c r="C96" s="9">
        <v>5</v>
      </c>
      <c r="D96" s="12">
        <v>22.33845082</v>
      </c>
      <c r="E96" s="13">
        <f t="shared" si="97"/>
        <v>17.8747722313333</v>
      </c>
      <c r="F96" s="9" t="s">
        <v>109</v>
      </c>
      <c r="G96" s="6">
        <v>6</v>
      </c>
      <c r="H96" s="11">
        <f t="shared" si="80"/>
        <v>22.33845082</v>
      </c>
      <c r="I96" s="11">
        <f t="shared" si="81"/>
        <v>295.48845082</v>
      </c>
      <c r="J96" s="11">
        <f t="shared" si="82"/>
        <v>0.257955820305881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0.151306790815651</v>
      </c>
      <c r="P96" s="11">
        <f t="shared" si="85"/>
        <v>0.0390304673427015</v>
      </c>
      <c r="Q96" s="17">
        <f t="shared" si="86"/>
        <v>0.00702548412168627</v>
      </c>
      <c r="R96" s="11">
        <f t="shared" si="87"/>
        <v>0.0136656</v>
      </c>
      <c r="S96" s="18">
        <f t="shared" si="88"/>
        <v>0.514099938655183</v>
      </c>
      <c r="T96" s="3">
        <v>0.01</v>
      </c>
      <c r="U96" s="19">
        <f t="shared" si="89"/>
        <v>0.00514099938655183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0.0322409993865518</v>
      </c>
      <c r="AR96" s="27">
        <f t="shared" si="93"/>
        <v>7.592</v>
      </c>
      <c r="AS96" s="1">
        <f t="shared" si="94"/>
        <v>0.18</v>
      </c>
      <c r="AT96" s="2">
        <f t="shared" si="95"/>
        <v>114.575</v>
      </c>
      <c r="AU96" s="1">
        <f t="shared" si="96"/>
        <v>33822.2011805628</v>
      </c>
    </row>
    <row r="97" s="1" customFormat="1" spans="1:47">
      <c r="A97" s="6"/>
      <c r="B97" s="6"/>
      <c r="C97" s="9">
        <v>6</v>
      </c>
      <c r="D97" s="12">
        <v>26.034625748</v>
      </c>
      <c r="E97" s="13">
        <f t="shared" si="97"/>
        <v>22.33845082</v>
      </c>
      <c r="F97" s="9" t="s">
        <v>107</v>
      </c>
      <c r="G97" s="6">
        <v>7</v>
      </c>
      <c r="H97" s="11">
        <f t="shared" si="80"/>
        <v>26.034625748</v>
      </c>
      <c r="I97" s="11">
        <f t="shared" si="81"/>
        <v>299.184625748</v>
      </c>
      <c r="J97" s="11">
        <f t="shared" si="82"/>
        <v>0.387562263471467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0.188196323472949</v>
      </c>
      <c r="P97" s="11">
        <f t="shared" si="85"/>
        <v>0.0729377931021846</v>
      </c>
      <c r="Q97" s="17">
        <f t="shared" si="86"/>
        <v>0.0131288027583932</v>
      </c>
      <c r="R97" s="11">
        <f t="shared" si="87"/>
        <v>0.0136656</v>
      </c>
      <c r="S97" s="18">
        <f t="shared" si="88"/>
        <v>0.960719087225825</v>
      </c>
      <c r="T97" s="3">
        <v>0.01</v>
      </c>
      <c r="U97" s="19">
        <f t="shared" si="89"/>
        <v>0.00960719087225825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0.0441071908722583</v>
      </c>
      <c r="AR97" s="27">
        <f t="shared" si="93"/>
        <v>7.592</v>
      </c>
      <c r="AS97" s="1">
        <f t="shared" si="94"/>
        <v>0.18</v>
      </c>
      <c r="AT97" s="2">
        <f t="shared" si="95"/>
        <v>114.575</v>
      </c>
      <c r="AU97" s="1">
        <f t="shared" si="96"/>
        <v>46270.3486732875</v>
      </c>
    </row>
    <row r="98" s="1" customFormat="1" spans="1:47">
      <c r="A98" s="6"/>
      <c r="B98" s="6"/>
      <c r="C98" s="9">
        <v>7</v>
      </c>
      <c r="D98" s="12">
        <v>29.0921696054839</v>
      </c>
      <c r="E98" s="13">
        <f t="shared" si="97"/>
        <v>26.034625748</v>
      </c>
      <c r="F98" s="9" t="s">
        <v>107</v>
      </c>
      <c r="G98" s="6">
        <v>8</v>
      </c>
      <c r="H98" s="11">
        <f t="shared" si="80"/>
        <v>29.0921696054839</v>
      </c>
      <c r="I98" s="11">
        <f t="shared" si="81"/>
        <v>302.242169605484</v>
      </c>
      <c r="J98" s="11">
        <f t="shared" si="82"/>
        <v>0.538669666055221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0.191178530370765</v>
      </c>
      <c r="P98" s="11">
        <f t="shared" si="85"/>
        <v>0.102982075111748</v>
      </c>
      <c r="Q98" s="17">
        <f t="shared" si="86"/>
        <v>0.0185367735201146</v>
      </c>
      <c r="R98" s="11">
        <f t="shared" si="87"/>
        <v>0.0136656</v>
      </c>
      <c r="S98" s="18">
        <f t="shared" si="88"/>
        <v>1.35645515162997</v>
      </c>
      <c r="T98" s="3">
        <v>0.01</v>
      </c>
      <c r="U98" s="19">
        <f t="shared" si="89"/>
        <v>0.0135645515162998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0.0480645515162997</v>
      </c>
      <c r="AR98" s="27">
        <f t="shared" si="93"/>
        <v>7.592</v>
      </c>
      <c r="AS98" s="1">
        <f t="shared" si="94"/>
        <v>0.18</v>
      </c>
      <c r="AT98" s="2">
        <f t="shared" si="95"/>
        <v>114.575</v>
      </c>
      <c r="AU98" s="1">
        <f t="shared" si="96"/>
        <v>50421.7909484498</v>
      </c>
    </row>
    <row r="99" s="1" customFormat="1" spans="1:47">
      <c r="A99" s="6"/>
      <c r="B99" s="6"/>
      <c r="C99" s="9">
        <v>8</v>
      </c>
      <c r="D99" s="12">
        <v>28.3854136774194</v>
      </c>
      <c r="E99" s="13">
        <f t="shared" si="97"/>
        <v>29.0921696054839</v>
      </c>
      <c r="F99" s="9" t="s">
        <v>107</v>
      </c>
      <c r="G99" s="6">
        <v>9</v>
      </c>
      <c r="H99" s="11">
        <f t="shared" si="80"/>
        <v>28.3854136774194</v>
      </c>
      <c r="I99" s="11">
        <f t="shared" si="81"/>
        <v>301.535413677419</v>
      </c>
      <c r="J99" s="11">
        <f t="shared" si="82"/>
        <v>0.499493564589241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0.164116455259017</v>
      </c>
      <c r="P99" s="11">
        <f t="shared" si="85"/>
        <v>0.081975113245077</v>
      </c>
      <c r="Q99" s="17">
        <f t="shared" si="86"/>
        <v>0.0147555203841139</v>
      </c>
      <c r="R99" s="11">
        <f t="shared" si="87"/>
        <v>0.0136656</v>
      </c>
      <c r="S99" s="18">
        <f t="shared" si="88"/>
        <v>1.07975649690565</v>
      </c>
      <c r="T99" s="3">
        <v>0.01</v>
      </c>
      <c r="U99" s="19">
        <f t="shared" si="89"/>
        <v>0.0107975649690565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0.0378975649690565</v>
      </c>
      <c r="AR99" s="27">
        <f t="shared" si="93"/>
        <v>7.592</v>
      </c>
      <c r="AS99" s="1">
        <f t="shared" si="94"/>
        <v>0.18</v>
      </c>
      <c r="AT99" s="2">
        <f t="shared" si="95"/>
        <v>114.575</v>
      </c>
      <c r="AU99" s="1">
        <f t="shared" si="96"/>
        <v>39756.182842506</v>
      </c>
    </row>
    <row r="100" s="1" customFormat="1" spans="1:47">
      <c r="A100" s="6"/>
      <c r="B100" s="6"/>
      <c r="C100" s="9">
        <v>9</v>
      </c>
      <c r="D100" s="12">
        <v>23.595256424</v>
      </c>
      <c r="E100" s="13">
        <f t="shared" si="97"/>
        <v>28.3854136774194</v>
      </c>
      <c r="F100" s="9" t="s">
        <v>107</v>
      </c>
      <c r="G100" s="6">
        <v>10</v>
      </c>
      <c r="H100" s="11">
        <f t="shared" si="80"/>
        <v>23.595256424</v>
      </c>
      <c r="I100" s="11">
        <f t="shared" si="81"/>
        <v>296.745256424</v>
      </c>
      <c r="J100" s="11">
        <f t="shared" si="82"/>
        <v>0.29658916143442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0.15806134201394</v>
      </c>
      <c r="P100" s="11">
        <f t="shared" si="85"/>
        <v>0.0468792808831135</v>
      </c>
      <c r="Q100" s="17">
        <f t="shared" si="86"/>
        <v>0.00843827055896043</v>
      </c>
      <c r="R100" s="11">
        <f t="shared" si="87"/>
        <v>0.0136656</v>
      </c>
      <c r="S100" s="18">
        <f t="shared" si="88"/>
        <v>0.617482624909293</v>
      </c>
      <c r="T100" s="3">
        <v>0.01</v>
      </c>
      <c r="U100" s="19">
        <f t="shared" si="89"/>
        <v>0.00617482624909293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0.0332748262490929</v>
      </c>
      <c r="AR100" s="27">
        <f t="shared" si="93"/>
        <v>7.592</v>
      </c>
      <c r="AS100" s="1">
        <f t="shared" si="94"/>
        <v>0.18</v>
      </c>
      <c r="AT100" s="2">
        <f t="shared" si="95"/>
        <v>114.575</v>
      </c>
      <c r="AU100" s="1">
        <f t="shared" si="96"/>
        <v>34906.7302211024</v>
      </c>
    </row>
    <row r="101" s="1" customFormat="1" spans="1:47">
      <c r="A101" s="6"/>
      <c r="B101" s="6"/>
      <c r="C101" s="9">
        <v>10</v>
      </c>
      <c r="D101" s="12">
        <v>16.8765893393548</v>
      </c>
      <c r="E101" s="13">
        <f t="shared" si="97"/>
        <v>23.595256424</v>
      </c>
      <c r="F101" s="9" t="s">
        <v>107</v>
      </c>
      <c r="G101" s="6">
        <v>11</v>
      </c>
      <c r="H101" s="11">
        <f t="shared" si="80"/>
        <v>16.8765893393548</v>
      </c>
      <c r="I101" s="11">
        <f t="shared" si="81"/>
        <v>290.026589339355</v>
      </c>
      <c r="J101" s="11">
        <f t="shared" si="82"/>
        <v>0.138689332914259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0.105622958074285</v>
      </c>
      <c r="O101" s="11">
        <f t="shared" si="98"/>
        <v>0.0814791030565413</v>
      </c>
      <c r="P101" s="11">
        <f t="shared" si="85"/>
        <v>0.0113002824493639</v>
      </c>
      <c r="Q101" s="17">
        <f t="shared" si="86"/>
        <v>0.0020340508408855</v>
      </c>
      <c r="R101" s="11">
        <f t="shared" si="87"/>
        <v>0.0136656</v>
      </c>
      <c r="S101" s="18">
        <f t="shared" si="88"/>
        <v>0.148844605497417</v>
      </c>
      <c r="T101" s="3">
        <v>0.01</v>
      </c>
      <c r="U101" s="19">
        <f t="shared" si="89"/>
        <v>0.00148844605497417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0.0162884460549742</v>
      </c>
      <c r="AR101" s="27">
        <f t="shared" si="93"/>
        <v>7.592</v>
      </c>
      <c r="AS101" s="1">
        <f t="shared" si="94"/>
        <v>0.18</v>
      </c>
      <c r="AT101" s="2">
        <f t="shared" si="95"/>
        <v>114.575</v>
      </c>
      <c r="AU101" s="1">
        <f t="shared" si="96"/>
        <v>17087.2835790529</v>
      </c>
    </row>
    <row r="102" s="1" customFormat="1" spans="1:48">
      <c r="A102" s="6"/>
      <c r="B102" s="6"/>
      <c r="C102" s="9">
        <v>11</v>
      </c>
      <c r="D102" s="12">
        <v>11.5741006104</v>
      </c>
      <c r="E102" s="13">
        <f t="shared" si="97"/>
        <v>16.8765893393548</v>
      </c>
      <c r="F102" s="9" t="s">
        <v>109</v>
      </c>
      <c r="G102" s="6">
        <v>12</v>
      </c>
      <c r="H102" s="11">
        <f t="shared" si="80"/>
        <v>11.5741006104</v>
      </c>
      <c r="I102" s="11">
        <f t="shared" si="81"/>
        <v>284.7241006104</v>
      </c>
      <c r="J102" s="11">
        <f t="shared" si="82"/>
        <v>0.0742186552230813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0.146098820607177</v>
      </c>
      <c r="P102" s="11">
        <f t="shared" si="85"/>
        <v>0.0108432579951429</v>
      </c>
      <c r="Q102" s="17">
        <f t="shared" si="86"/>
        <v>0.00195178643912572</v>
      </c>
      <c r="R102" s="11">
        <f t="shared" si="87"/>
        <v>0.0136656</v>
      </c>
      <c r="S102" s="18">
        <f t="shared" si="88"/>
        <v>0.142824789187868</v>
      </c>
      <c r="T102" s="3">
        <v>0.01</v>
      </c>
      <c r="U102" s="19">
        <f t="shared" si="89"/>
        <v>0.00142824789187868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0.0162282478918787</v>
      </c>
      <c r="AR102" s="27">
        <f t="shared" si="93"/>
        <v>7.592</v>
      </c>
      <c r="AS102" s="1">
        <f t="shared" si="94"/>
        <v>0.18</v>
      </c>
      <c r="AT102" s="2">
        <f t="shared" si="95"/>
        <v>114.575</v>
      </c>
      <c r="AU102" s="1">
        <f t="shared" si="96"/>
        <v>17024.133105381</v>
      </c>
      <c r="AV102" s="1">
        <f>SUM(AU91:AU102)</f>
        <v>349684.47286478</v>
      </c>
    </row>
    <row r="103" s="1" customFormat="1" spans="1:46">
      <c r="A103" s="6"/>
      <c r="B103" s="6"/>
      <c r="C103" s="9">
        <v>12</v>
      </c>
      <c r="D103" s="12">
        <v>4.49154332419355</v>
      </c>
      <c r="E103" s="13">
        <f t="shared" si="97"/>
        <v>11.5741006104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105</v>
      </c>
      <c r="B107" s="6">
        <f>F9</f>
        <v>122.786</v>
      </c>
      <c r="C107" s="9" t="s">
        <v>106</v>
      </c>
      <c r="D107" s="10">
        <v>5.12</v>
      </c>
      <c r="E107" s="9"/>
      <c r="F107" s="9"/>
      <c r="G107" s="6">
        <v>1</v>
      </c>
      <c r="H107" s="11">
        <f t="shared" ref="H107:H118" si="99">E108</f>
        <v>5.12</v>
      </c>
      <c r="I107" s="11">
        <f t="shared" ref="I107:I118" si="100">H107+273.15</f>
        <v>278.27</v>
      </c>
      <c r="J107" s="11">
        <f t="shared" ref="J107:J118" si="101">EXP(($C$18*(I107-$C$16))/($C$19*I107*$C$16))</f>
        <v>0.0335774732069487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0.0927639815667389</v>
      </c>
      <c r="Q107" s="17">
        <f t="shared" ref="Q107:Q118" si="105">P107*$B$109</f>
        <v>0.0269015546543543</v>
      </c>
      <c r="R107" s="11">
        <f t="shared" ref="R107:R118" si="106">L107*$B$109</f>
        <v>0.80117865</v>
      </c>
      <c r="S107" s="18">
        <f t="shared" ref="S107:S118" si="107">Q107/R107</f>
        <v>0.0335774732069486</v>
      </c>
      <c r="T107" s="3">
        <v>0.27</v>
      </c>
      <c r="U107" s="19">
        <f t="shared" ref="U107:U118" si="108">S107*T107</f>
        <v>0.00906591776587614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0.22816150782191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290.829166666667</v>
      </c>
      <c r="AF107" s="1">
        <f t="shared" ref="AF107:AF118" si="113">AE107*10000*AC107*AB107</f>
        <v>6789658.68104407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108</v>
      </c>
      <c r="B108" s="6">
        <v>27</v>
      </c>
      <c r="C108" s="9">
        <v>1</v>
      </c>
      <c r="D108" s="12">
        <v>1.12220795132258</v>
      </c>
      <c r="E108" s="13">
        <f t="shared" ref="E108:E119" si="114">D107</f>
        <v>5.12</v>
      </c>
      <c r="F108" s="9" t="s">
        <v>107</v>
      </c>
      <c r="G108" s="6">
        <v>2</v>
      </c>
      <c r="H108" s="11">
        <f t="shared" si="99"/>
        <v>1.12220795132258</v>
      </c>
      <c r="I108" s="11">
        <f t="shared" si="100"/>
        <v>274.272207951323</v>
      </c>
      <c r="J108" s="11">
        <f t="shared" si="101"/>
        <v>0.0201627075296356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5.43260601843326</v>
      </c>
      <c r="P108" s="11">
        <f t="shared" si="104"/>
        <v>0.109536046273408</v>
      </c>
      <c r="Q108" s="17">
        <f t="shared" si="105"/>
        <v>0.0317654534192884</v>
      </c>
      <c r="R108" s="11">
        <f t="shared" si="106"/>
        <v>0.80117865</v>
      </c>
      <c r="S108" s="18">
        <f t="shared" si="107"/>
        <v>0.0396484022874154</v>
      </c>
      <c r="T108" s="3">
        <v>0.27</v>
      </c>
      <c r="U108" s="19">
        <f t="shared" si="108"/>
        <v>0.0107050686176021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0.2284799948324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290.829166666667</v>
      </c>
      <c r="AF108" s="1">
        <f t="shared" si="113"/>
        <v>6799136.2573286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70</v>
      </c>
      <c r="B109" s="6">
        <f>G9</f>
        <v>0.29</v>
      </c>
      <c r="C109" s="9">
        <v>2</v>
      </c>
      <c r="D109" s="12">
        <v>4.73740920696429</v>
      </c>
      <c r="E109" s="13">
        <f t="shared" si="114"/>
        <v>1.12220795132258</v>
      </c>
      <c r="F109" s="9" t="s">
        <v>107</v>
      </c>
      <c r="G109" s="6">
        <v>3</v>
      </c>
      <c r="H109" s="11">
        <f t="shared" si="99"/>
        <v>4.73740920696429</v>
      </c>
      <c r="I109" s="11">
        <f t="shared" si="100"/>
        <v>277.887409206964</v>
      </c>
      <c r="J109" s="11">
        <f t="shared" si="101"/>
        <v>0.0319982478072897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8.08575497215985</v>
      </c>
      <c r="P109" s="11">
        <f t="shared" si="104"/>
        <v>0.258729991308196</v>
      </c>
      <c r="Q109" s="17">
        <f t="shared" si="105"/>
        <v>0.0750316974793767</v>
      </c>
      <c r="R109" s="11">
        <f t="shared" si="106"/>
        <v>0.80117865</v>
      </c>
      <c r="S109" s="18">
        <f t="shared" si="107"/>
        <v>0.0936516437118946</v>
      </c>
      <c r="T109" s="3">
        <v>0.27</v>
      </c>
      <c r="U109" s="19">
        <f t="shared" si="108"/>
        <v>0.0252859438022116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0.23131305888077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290.829166666667</v>
      </c>
      <c r="AF109" s="1">
        <f t="shared" si="113"/>
        <v>6883442.93155071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2">
        <v>12.3875094337097</v>
      </c>
      <c r="E110" s="13">
        <f t="shared" si="114"/>
        <v>4.73740920696429</v>
      </c>
      <c r="F110" s="9" t="s">
        <v>107</v>
      </c>
      <c r="G110" s="6">
        <v>4</v>
      </c>
      <c r="H110" s="11">
        <f t="shared" si="99"/>
        <v>12.3875094337097</v>
      </c>
      <c r="I110" s="11">
        <f t="shared" si="100"/>
        <v>285.53750943371</v>
      </c>
      <c r="J110" s="11">
        <f t="shared" si="101"/>
        <v>0.0818127497560648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10.5897099808517</v>
      </c>
      <c r="P110" s="11">
        <f t="shared" si="104"/>
        <v>0.866373292652718</v>
      </c>
      <c r="Q110" s="17">
        <f t="shared" si="105"/>
        <v>0.251248254869288</v>
      </c>
      <c r="R110" s="11">
        <f t="shared" si="106"/>
        <v>0.80117865</v>
      </c>
      <c r="S110" s="18">
        <f t="shared" si="107"/>
        <v>0.313598290305525</v>
      </c>
      <c r="T110" s="3">
        <v>0.27</v>
      </c>
      <c r="U110" s="19">
        <f t="shared" si="108"/>
        <v>0.0846715383824917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0.291651679907718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290.829166666667</v>
      </c>
      <c r="AF110" s="1">
        <f t="shared" si="113"/>
        <v>8679007.1613314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2">
        <v>17.8747722313333</v>
      </c>
      <c r="E111" s="13">
        <f t="shared" si="114"/>
        <v>12.3875094337097</v>
      </c>
      <c r="F111" s="9" t="s">
        <v>107</v>
      </c>
      <c r="G111" s="6">
        <v>5</v>
      </c>
      <c r="H111" s="11">
        <f t="shared" si="99"/>
        <v>17.8747722313333</v>
      </c>
      <c r="I111" s="11">
        <f t="shared" si="100"/>
        <v>291.024772231333</v>
      </c>
      <c r="J111" s="11">
        <f t="shared" si="101"/>
        <v>0.155614978698945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9.23716985378899</v>
      </c>
      <c r="O111" s="11">
        <f t="shared" si="115"/>
        <v>3.24885183440995</v>
      </c>
      <c r="P111" s="11">
        <f t="shared" si="104"/>
        <v>0.505570009007731</v>
      </c>
      <c r="Q111" s="17">
        <f t="shared" si="105"/>
        <v>0.146615302612242</v>
      </c>
      <c r="R111" s="11">
        <f t="shared" si="106"/>
        <v>0.80117865</v>
      </c>
      <c r="S111" s="18">
        <f t="shared" si="107"/>
        <v>0.182999512795607</v>
      </c>
      <c r="T111" s="3">
        <v>0.27</v>
      </c>
      <c r="U111" s="19">
        <f t="shared" si="108"/>
        <v>0.0494098684548139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0.28480033744077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290.829166666667</v>
      </c>
      <c r="AF111" s="1">
        <f t="shared" si="113"/>
        <v>8475124.05544911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2">
        <v>22.33845082</v>
      </c>
      <c r="E112" s="13">
        <f t="shared" si="114"/>
        <v>17.8747722313333</v>
      </c>
      <c r="F112" s="9" t="s">
        <v>109</v>
      </c>
      <c r="G112" s="6">
        <v>6</v>
      </c>
      <c r="H112" s="11">
        <f t="shared" si="99"/>
        <v>22.33845082</v>
      </c>
      <c r="I112" s="11">
        <f t="shared" si="100"/>
        <v>295.48845082</v>
      </c>
      <c r="J112" s="11">
        <f t="shared" si="101"/>
        <v>0.257955820305881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5.50596682540221</v>
      </c>
      <c r="P112" s="11">
        <f t="shared" si="104"/>
        <v>1.42029618902359</v>
      </c>
      <c r="Q112" s="17">
        <f t="shared" si="105"/>
        <v>0.411885894816842</v>
      </c>
      <c r="R112" s="11">
        <f t="shared" si="106"/>
        <v>0.80117865</v>
      </c>
      <c r="S112" s="18">
        <f t="shared" si="107"/>
        <v>0.514099938655183</v>
      </c>
      <c r="T112" s="3">
        <v>0.27</v>
      </c>
      <c r="U112" s="19">
        <f t="shared" si="108"/>
        <v>0.138806983436899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0.31737019688179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290.829166666667</v>
      </c>
      <c r="AF112" s="1">
        <f t="shared" si="113"/>
        <v>9444342.00551065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2">
        <v>26.034625748</v>
      </c>
      <c r="E113" s="13">
        <f t="shared" si="114"/>
        <v>22.33845082</v>
      </c>
      <c r="F113" s="9" t="s">
        <v>107</v>
      </c>
      <c r="G113" s="6">
        <v>7</v>
      </c>
      <c r="H113" s="11">
        <f t="shared" si="99"/>
        <v>26.034625748</v>
      </c>
      <c r="I113" s="11">
        <f t="shared" si="100"/>
        <v>299.184625748</v>
      </c>
      <c r="J113" s="11">
        <f t="shared" si="101"/>
        <v>0.387562263471467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6.84835563637862</v>
      </c>
      <c r="P113" s="11">
        <f t="shared" si="104"/>
        <v>2.65416421149248</v>
      </c>
      <c r="Q113" s="17">
        <f t="shared" si="105"/>
        <v>0.769707621332819</v>
      </c>
      <c r="R113" s="11">
        <f t="shared" si="106"/>
        <v>0.80117865</v>
      </c>
      <c r="S113" s="18">
        <f t="shared" si="107"/>
        <v>0.960719087225825</v>
      </c>
      <c r="T113" s="3">
        <v>0.27</v>
      </c>
      <c r="U113" s="19">
        <f t="shared" si="108"/>
        <v>0.259394153550973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0.340800284034954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290.829166666667</v>
      </c>
      <c r="AF113" s="1">
        <f t="shared" si="113"/>
        <v>10141577.4689144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2">
        <v>29.0921696054839</v>
      </c>
      <c r="E114" s="13">
        <f t="shared" si="114"/>
        <v>26.034625748</v>
      </c>
      <c r="F114" s="9" t="s">
        <v>107</v>
      </c>
      <c r="G114" s="6">
        <v>8</v>
      </c>
      <c r="H114" s="11">
        <f t="shared" si="99"/>
        <v>29.0921696054839</v>
      </c>
      <c r="I114" s="11">
        <f t="shared" si="100"/>
        <v>302.242169605484</v>
      </c>
      <c r="J114" s="11">
        <f t="shared" si="101"/>
        <v>0.538669666055221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6.95687642488614</v>
      </c>
      <c r="P114" s="11">
        <f t="shared" si="104"/>
        <v>3.74745830058086</v>
      </c>
      <c r="Q114" s="17">
        <f t="shared" si="105"/>
        <v>1.08676290716845</v>
      </c>
      <c r="R114" s="11">
        <f t="shared" si="106"/>
        <v>0.80117865</v>
      </c>
      <c r="S114" s="18">
        <f t="shared" si="107"/>
        <v>1.35645515162998</v>
      </c>
      <c r="T114" s="3">
        <v>0.27</v>
      </c>
      <c r="U114" s="19">
        <f t="shared" si="108"/>
        <v>0.366242890940093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0.36156099370966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290.829166666667</v>
      </c>
      <c r="AF114" s="1">
        <f t="shared" si="113"/>
        <v>10759377.2635122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2">
        <v>28.3854136774194</v>
      </c>
      <c r="E115" s="13">
        <f t="shared" si="114"/>
        <v>29.0921696054839</v>
      </c>
      <c r="F115" s="9" t="s">
        <v>107</v>
      </c>
      <c r="G115" s="6">
        <v>9</v>
      </c>
      <c r="H115" s="11">
        <f t="shared" si="99"/>
        <v>28.3854136774194</v>
      </c>
      <c r="I115" s="11">
        <f t="shared" si="100"/>
        <v>301.535413677419</v>
      </c>
      <c r="J115" s="11">
        <f t="shared" si="101"/>
        <v>0.499493564589241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5.97210312430528</v>
      </c>
      <c r="P115" s="11">
        <f t="shared" si="104"/>
        <v>2.98302707765379</v>
      </c>
      <c r="Q115" s="17">
        <f t="shared" si="105"/>
        <v>0.865077852519599</v>
      </c>
      <c r="R115" s="11">
        <f t="shared" si="106"/>
        <v>0.80117865</v>
      </c>
      <c r="S115" s="18">
        <f t="shared" si="107"/>
        <v>1.07975649690565</v>
      </c>
      <c r="T115" s="3">
        <v>0.27</v>
      </c>
      <c r="U115" s="19">
        <f t="shared" si="108"/>
        <v>0.291534254164526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0.331845105584167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290.829166666667</v>
      </c>
      <c r="AF115" s="1">
        <f t="shared" si="113"/>
        <v>9875088.14874324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2">
        <v>23.595256424</v>
      </c>
      <c r="E116" s="13">
        <f t="shared" si="114"/>
        <v>28.3854136774194</v>
      </c>
      <c r="F116" s="9" t="s">
        <v>107</v>
      </c>
      <c r="G116" s="6">
        <v>10</v>
      </c>
      <c r="H116" s="11">
        <f t="shared" si="99"/>
        <v>23.595256424</v>
      </c>
      <c r="I116" s="11">
        <f t="shared" si="100"/>
        <v>296.745256424</v>
      </c>
      <c r="J116" s="11">
        <f t="shared" si="101"/>
        <v>0.29658916143442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5.75176104665149</v>
      </c>
      <c r="P116" s="11">
        <f t="shared" si="104"/>
        <v>1.70590998559753</v>
      </c>
      <c r="Q116" s="17">
        <f t="shared" si="105"/>
        <v>0.494713895823284</v>
      </c>
      <c r="R116" s="11">
        <f t="shared" si="106"/>
        <v>0.80117865</v>
      </c>
      <c r="S116" s="18">
        <f t="shared" si="107"/>
        <v>0.617482624909293</v>
      </c>
      <c r="T116" s="3">
        <v>0.27</v>
      </c>
      <c r="U116" s="19">
        <f t="shared" si="108"/>
        <v>0.166720308725509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0.307593755985366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290.829166666667</v>
      </c>
      <c r="AF116" s="1">
        <f t="shared" si="113"/>
        <v>9153413.45478453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2">
        <v>16.8765893393548</v>
      </c>
      <c r="E117" s="13">
        <f t="shared" si="114"/>
        <v>23.595256424</v>
      </c>
      <c r="F117" s="9" t="s">
        <v>107</v>
      </c>
      <c r="G117" s="6">
        <v>11</v>
      </c>
      <c r="H117" s="11">
        <f t="shared" si="99"/>
        <v>16.8765893393548</v>
      </c>
      <c r="I117" s="11">
        <f t="shared" si="100"/>
        <v>290.026589339355</v>
      </c>
      <c r="J117" s="11">
        <f t="shared" si="101"/>
        <v>0.138689332914259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3.84355850800126</v>
      </c>
      <c r="O117" s="11">
        <f t="shared" si="115"/>
        <v>2.9649775530527</v>
      </c>
      <c r="P117" s="11">
        <f t="shared" si="104"/>
        <v>0.411210758938631</v>
      </c>
      <c r="Q117" s="17">
        <f t="shared" si="105"/>
        <v>0.119251120092203</v>
      </c>
      <c r="R117" s="11">
        <f t="shared" si="106"/>
        <v>0.80117865</v>
      </c>
      <c r="S117" s="18">
        <f t="shared" si="107"/>
        <v>0.148844605497417</v>
      </c>
      <c r="T117" s="3">
        <v>0.27</v>
      </c>
      <c r="U117" s="19">
        <f t="shared" si="108"/>
        <v>0.0401880434843025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0.234208536849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290.829166666667</v>
      </c>
      <c r="AF117" s="1">
        <f t="shared" si="113"/>
        <v>6969606.92700481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2">
        <v>11.5741006104</v>
      </c>
      <c r="E118" s="13">
        <f t="shared" si="114"/>
        <v>16.8765893393548</v>
      </c>
      <c r="F118" s="9" t="s">
        <v>109</v>
      </c>
      <c r="G118" s="6">
        <v>12</v>
      </c>
      <c r="H118" s="11">
        <f t="shared" si="99"/>
        <v>11.5741006104</v>
      </c>
      <c r="I118" s="11">
        <f t="shared" si="100"/>
        <v>284.7241006104</v>
      </c>
      <c r="J118" s="11">
        <f t="shared" si="101"/>
        <v>0.0742186552230813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5.31645179411407</v>
      </c>
      <c r="P118" s="11">
        <f t="shared" si="104"/>
        <v>0.394579902717484</v>
      </c>
      <c r="Q118" s="17">
        <f t="shared" si="105"/>
        <v>0.11442817178807</v>
      </c>
      <c r="R118" s="11">
        <f t="shared" si="106"/>
        <v>0.80117865</v>
      </c>
      <c r="S118" s="18">
        <f t="shared" si="107"/>
        <v>0.142824789187868</v>
      </c>
      <c r="T118" s="3">
        <v>0.27</v>
      </c>
      <c r="U118" s="19">
        <f t="shared" si="108"/>
        <v>0.0385626930807242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0.233892731265585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290.829166666667</v>
      </c>
      <c r="AF118" s="1">
        <f t="shared" si="113"/>
        <v>6960209.14496249</v>
      </c>
      <c r="AG118" s="1">
        <f>SUM(AF107:AF118)</f>
        <v>100929983.500136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2">
        <v>4.49154332419355</v>
      </c>
      <c r="E119" s="13">
        <f t="shared" si="114"/>
        <v>11.5741006104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5.12</v>
      </c>
      <c r="E123" s="9"/>
      <c r="F123" s="9"/>
      <c r="G123" s="6">
        <v>1</v>
      </c>
      <c r="H123" s="11">
        <f t="shared" ref="H123:H134" si="116">E124</f>
        <v>5.12</v>
      </c>
      <c r="I123" s="11">
        <f t="shared" ref="I123:I134" si="117">H123+273.15</f>
        <v>278.27</v>
      </c>
      <c r="J123" s="11">
        <f t="shared" ref="J123:J134" si="118">EXP(($C$18*(I123-$C$16))/($C$19*I123*$C$16))</f>
        <v>0.0335774732069487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0.0175012505849258</v>
      </c>
      <c r="Q123" s="17">
        <f t="shared" ref="Q123:Q134" si="122">P123*$B$125</f>
        <v>0.0045503251520807</v>
      </c>
      <c r="R123" s="11">
        <f t="shared" ref="R123:R134" si="123">L123*$B$125</f>
        <v>0.1355172</v>
      </c>
      <c r="S123" s="18">
        <f t="shared" ref="S123:S134" si="124">Q123/R123</f>
        <v>0.0335774732069487</v>
      </c>
      <c r="T123" s="3">
        <v>0.01</v>
      </c>
      <c r="U123" s="19">
        <f t="shared" ref="U123:U134" si="125">S123*T123</f>
        <v>0.000335774732069487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0.00582577473206949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52.8960095278941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1.12220795132258</v>
      </c>
      <c r="E124" s="13">
        <f t="shared" ref="E124:E135" si="133">D123</f>
        <v>5.12</v>
      </c>
      <c r="F124" s="9" t="s">
        <v>107</v>
      </c>
      <c r="G124" s="6">
        <v>2</v>
      </c>
      <c r="H124" s="11">
        <f t="shared" si="116"/>
        <v>1.12220795132258</v>
      </c>
      <c r="I124" s="11">
        <f t="shared" si="117"/>
        <v>274.272207951323</v>
      </c>
      <c r="J124" s="11">
        <f t="shared" si="118"/>
        <v>0.0201627075296356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1.02493874941507</v>
      </c>
      <c r="P124" s="11">
        <f t="shared" si="121"/>
        <v>0.0206655402402466</v>
      </c>
      <c r="Q124" s="17">
        <f t="shared" si="122"/>
        <v>0.00537304046246413</v>
      </c>
      <c r="R124" s="11">
        <f t="shared" si="123"/>
        <v>0.1355172</v>
      </c>
      <c r="S124" s="18">
        <f t="shared" si="124"/>
        <v>0.0396484022874154</v>
      </c>
      <c r="T124" s="3">
        <v>0.01</v>
      </c>
      <c r="U124" s="19">
        <f t="shared" si="125"/>
        <v>0.000396484022874154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0.00588648402287415</v>
      </c>
      <c r="AU124" s="27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53.447228785851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4.73740920696429</v>
      </c>
      <c r="E125" s="13">
        <f t="shared" si="133"/>
        <v>1.12220795132258</v>
      </c>
      <c r="F125" s="9" t="s">
        <v>107</v>
      </c>
      <c r="G125" s="6">
        <v>3</v>
      </c>
      <c r="H125" s="11">
        <f t="shared" si="116"/>
        <v>4.73740920696429</v>
      </c>
      <c r="I125" s="11">
        <f t="shared" si="117"/>
        <v>277.887409206964</v>
      </c>
      <c r="J125" s="11">
        <f t="shared" si="118"/>
        <v>0.0319982478072897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1.52549320917483</v>
      </c>
      <c r="P125" s="11">
        <f t="shared" si="121"/>
        <v>0.0488131097355137</v>
      </c>
      <c r="Q125" s="17">
        <f t="shared" si="122"/>
        <v>0.0126914085312336</v>
      </c>
      <c r="R125" s="11">
        <f t="shared" si="123"/>
        <v>0.1355172</v>
      </c>
      <c r="S125" s="18">
        <f t="shared" si="124"/>
        <v>0.0936516437118946</v>
      </c>
      <c r="T125" s="3">
        <v>0.01</v>
      </c>
      <c r="U125" s="19">
        <f t="shared" si="125"/>
        <v>0.000936516437118946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0.00642651643711895</v>
      </c>
      <c r="AU125" s="27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58.3505353919265</v>
      </c>
    </row>
    <row r="126" s="1" customFormat="1" spans="1:50">
      <c r="A126" s="6"/>
      <c r="B126" s="6"/>
      <c r="C126" s="9">
        <v>3</v>
      </c>
      <c r="D126" s="12">
        <v>12.3875094337097</v>
      </c>
      <c r="E126" s="13">
        <f t="shared" si="133"/>
        <v>4.73740920696429</v>
      </c>
      <c r="F126" s="9" t="s">
        <v>107</v>
      </c>
      <c r="G126" s="6">
        <v>4</v>
      </c>
      <c r="H126" s="11">
        <f t="shared" si="116"/>
        <v>12.3875094337097</v>
      </c>
      <c r="I126" s="11">
        <f t="shared" si="117"/>
        <v>285.53750943371</v>
      </c>
      <c r="J126" s="11">
        <f t="shared" si="118"/>
        <v>0.0818127497560648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1.99790009943931</v>
      </c>
      <c r="P126" s="11">
        <f t="shared" si="121"/>
        <v>0.163453700873046</v>
      </c>
      <c r="Q126" s="17">
        <f t="shared" si="122"/>
        <v>0.0424979622269919</v>
      </c>
      <c r="R126" s="11">
        <f t="shared" si="123"/>
        <v>0.1355172</v>
      </c>
      <c r="S126" s="18">
        <f t="shared" si="124"/>
        <v>0.313598290305525</v>
      </c>
      <c r="T126" s="3">
        <v>0.01</v>
      </c>
      <c r="U126" s="19">
        <f t="shared" si="125"/>
        <v>0.00313598290305525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0.0111259829030552</v>
      </c>
      <c r="AU126" s="27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101.020057368085</v>
      </c>
    </row>
    <row r="127" s="1" customFormat="1" spans="1:50">
      <c r="A127" s="6"/>
      <c r="B127" s="6"/>
      <c r="C127" s="9">
        <v>4</v>
      </c>
      <c r="D127" s="12">
        <v>17.8747722313333</v>
      </c>
      <c r="E127" s="13">
        <f t="shared" si="133"/>
        <v>12.3875094337097</v>
      </c>
      <c r="F127" s="9" t="s">
        <v>107</v>
      </c>
      <c r="G127" s="6">
        <v>5</v>
      </c>
      <c r="H127" s="11">
        <f t="shared" si="116"/>
        <v>17.8747722313333</v>
      </c>
      <c r="I127" s="11">
        <f t="shared" si="117"/>
        <v>291.024772231333</v>
      </c>
      <c r="J127" s="11">
        <f t="shared" si="118"/>
        <v>0.155614978698945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1.74272407863795</v>
      </c>
      <c r="O127" s="11">
        <f t="shared" si="134"/>
        <v>0.612942319928313</v>
      </c>
      <c r="P127" s="11">
        <f t="shared" si="121"/>
        <v>0.0953830060593263</v>
      </c>
      <c r="Q127" s="17">
        <f t="shared" si="122"/>
        <v>0.0247995815754248</v>
      </c>
      <c r="R127" s="11">
        <f t="shared" si="123"/>
        <v>0.1355172</v>
      </c>
      <c r="S127" s="18">
        <f t="shared" si="124"/>
        <v>0.182999512795607</v>
      </c>
      <c r="T127" s="3">
        <v>0.01</v>
      </c>
      <c r="U127" s="19">
        <f t="shared" si="125"/>
        <v>0.00182999512795607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0.0117799951279561</v>
      </c>
      <c r="AU127" s="27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106.958261035535</v>
      </c>
    </row>
    <row r="128" s="1" customFormat="1" spans="1:50">
      <c r="A128" s="6"/>
      <c r="B128" s="6"/>
      <c r="C128" s="9">
        <v>5</v>
      </c>
      <c r="D128" s="12">
        <v>22.33845082</v>
      </c>
      <c r="E128" s="13">
        <f t="shared" si="133"/>
        <v>17.8747722313333</v>
      </c>
      <c r="F128" s="9" t="s">
        <v>109</v>
      </c>
      <c r="G128" s="6">
        <v>6</v>
      </c>
      <c r="H128" s="11">
        <f t="shared" si="116"/>
        <v>22.33845082</v>
      </c>
      <c r="I128" s="11">
        <f t="shared" si="117"/>
        <v>295.48845082</v>
      </c>
      <c r="J128" s="11">
        <f t="shared" si="118"/>
        <v>0.257955820305881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1.03877931386899</v>
      </c>
      <c r="P128" s="11">
        <f t="shared" si="121"/>
        <v>0.267959170025855</v>
      </c>
      <c r="Q128" s="17">
        <f t="shared" si="122"/>
        <v>0.0696693842067222</v>
      </c>
      <c r="R128" s="11">
        <f t="shared" si="123"/>
        <v>0.1355172</v>
      </c>
      <c r="S128" s="18">
        <f t="shared" si="124"/>
        <v>0.514099938655183</v>
      </c>
      <c r="T128" s="3">
        <v>0.01</v>
      </c>
      <c r="U128" s="19">
        <f t="shared" si="125"/>
        <v>0.00514099938655183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0.0150909993865518</v>
      </c>
      <c r="AU128" s="27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137.021028798504</v>
      </c>
    </row>
    <row r="129" s="1" customFormat="1" spans="1:50">
      <c r="A129" s="6"/>
      <c r="B129" s="6"/>
      <c r="C129" s="9">
        <v>6</v>
      </c>
      <c r="D129" s="12">
        <v>26.034625748</v>
      </c>
      <c r="E129" s="13">
        <f t="shared" si="133"/>
        <v>22.33845082</v>
      </c>
      <c r="F129" s="9" t="s">
        <v>107</v>
      </c>
      <c r="G129" s="6">
        <v>7</v>
      </c>
      <c r="H129" s="11">
        <f t="shared" si="116"/>
        <v>26.034625748</v>
      </c>
      <c r="I129" s="11">
        <f t="shared" si="117"/>
        <v>299.184625748</v>
      </c>
      <c r="J129" s="11">
        <f t="shared" si="118"/>
        <v>0.387562263471467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1.29204014384313</v>
      </c>
      <c r="P129" s="11">
        <f t="shared" si="121"/>
        <v>0.500746002643845</v>
      </c>
      <c r="Q129" s="17">
        <f t="shared" si="122"/>
        <v>0.1301939606874</v>
      </c>
      <c r="R129" s="11">
        <f t="shared" si="123"/>
        <v>0.1355172</v>
      </c>
      <c r="S129" s="18">
        <f t="shared" si="124"/>
        <v>0.960719087225825</v>
      </c>
      <c r="T129" s="3">
        <v>0.01</v>
      </c>
      <c r="U129" s="19">
        <f t="shared" si="125"/>
        <v>0.00960719087225825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0.0220571908722582</v>
      </c>
      <c r="AU129" s="27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200.271626040558</v>
      </c>
    </row>
    <row r="130" s="1" customFormat="1" spans="1:50">
      <c r="A130" s="6"/>
      <c r="B130" s="6"/>
      <c r="C130" s="9">
        <v>7</v>
      </c>
      <c r="D130" s="12">
        <v>29.0921696054839</v>
      </c>
      <c r="E130" s="13">
        <f t="shared" si="133"/>
        <v>26.034625748</v>
      </c>
      <c r="F130" s="9" t="s">
        <v>107</v>
      </c>
      <c r="G130" s="6">
        <v>8</v>
      </c>
      <c r="H130" s="11">
        <f t="shared" si="116"/>
        <v>29.0921696054839</v>
      </c>
      <c r="I130" s="11">
        <f t="shared" si="117"/>
        <v>302.242169605484</v>
      </c>
      <c r="J130" s="11">
        <f t="shared" si="118"/>
        <v>0.538669666055221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1.31251414119929</v>
      </c>
      <c r="P130" s="11">
        <f t="shared" si="121"/>
        <v>0.707011554132576</v>
      </c>
      <c r="Q130" s="17">
        <f t="shared" si="122"/>
        <v>0.18382300407447</v>
      </c>
      <c r="R130" s="11">
        <f t="shared" si="123"/>
        <v>0.1355172</v>
      </c>
      <c r="S130" s="18">
        <f t="shared" si="124"/>
        <v>1.35645515162998</v>
      </c>
      <c r="T130" s="3">
        <v>0.01</v>
      </c>
      <c r="U130" s="19">
        <f t="shared" si="125"/>
        <v>0.0135645515162998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0.0260145515162998</v>
      </c>
      <c r="AU130" s="27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236.203085109895</v>
      </c>
    </row>
    <row r="131" s="1" customFormat="1" spans="1:50">
      <c r="A131" s="6"/>
      <c r="B131" s="6"/>
      <c r="C131" s="9">
        <v>8</v>
      </c>
      <c r="D131" s="12">
        <v>28.3854136774194</v>
      </c>
      <c r="E131" s="13">
        <f t="shared" si="133"/>
        <v>29.0921696054839</v>
      </c>
      <c r="F131" s="9" t="s">
        <v>107</v>
      </c>
      <c r="G131" s="6">
        <v>9</v>
      </c>
      <c r="H131" s="11">
        <f t="shared" si="116"/>
        <v>28.3854136774194</v>
      </c>
      <c r="I131" s="11">
        <f t="shared" si="117"/>
        <v>301.535413677419</v>
      </c>
      <c r="J131" s="11">
        <f t="shared" si="118"/>
        <v>0.499493564589241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1.12672258706671</v>
      </c>
      <c r="P131" s="11">
        <f t="shared" si="121"/>
        <v>0.562790681317164</v>
      </c>
      <c r="Q131" s="17">
        <f t="shared" si="122"/>
        <v>0.146325577142463</v>
      </c>
      <c r="R131" s="11">
        <f t="shared" si="123"/>
        <v>0.1355172</v>
      </c>
      <c r="S131" s="18">
        <f t="shared" si="124"/>
        <v>1.07975649690565</v>
      </c>
      <c r="T131" s="3">
        <v>0.01</v>
      </c>
      <c r="U131" s="19">
        <f t="shared" si="125"/>
        <v>0.0107975649690565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0.0207475649690565</v>
      </c>
      <c r="AU131" s="27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188.38067806545</v>
      </c>
    </row>
    <row r="132" s="1" customFormat="1" spans="1:50">
      <c r="A132" s="6"/>
      <c r="B132" s="6"/>
      <c r="C132" s="9">
        <v>9</v>
      </c>
      <c r="D132" s="12">
        <v>23.595256424</v>
      </c>
      <c r="E132" s="13">
        <f t="shared" si="133"/>
        <v>28.3854136774194</v>
      </c>
      <c r="F132" s="9" t="s">
        <v>107</v>
      </c>
      <c r="G132" s="6">
        <v>10</v>
      </c>
      <c r="H132" s="11">
        <f t="shared" si="116"/>
        <v>23.595256424</v>
      </c>
      <c r="I132" s="11">
        <f t="shared" si="117"/>
        <v>296.745256424</v>
      </c>
      <c r="J132" s="11">
        <f t="shared" si="118"/>
        <v>0.29658916143442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1.08515190574955</v>
      </c>
      <c r="P132" s="11">
        <f t="shared" si="121"/>
        <v>0.321844293755222</v>
      </c>
      <c r="Q132" s="17">
        <f t="shared" si="122"/>
        <v>0.0836795163763577</v>
      </c>
      <c r="R132" s="11">
        <f t="shared" si="123"/>
        <v>0.1355172</v>
      </c>
      <c r="S132" s="18">
        <f t="shared" si="124"/>
        <v>0.617482624909293</v>
      </c>
      <c r="T132" s="3">
        <v>0.01</v>
      </c>
      <c r="U132" s="19">
        <f t="shared" si="125"/>
        <v>0.00617482624909293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0.0161248262490929</v>
      </c>
      <c r="AU132" s="27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146.40781735216</v>
      </c>
    </row>
    <row r="133" s="1" customFormat="1" spans="1:50">
      <c r="A133" s="6"/>
      <c r="B133" s="6"/>
      <c r="C133" s="9">
        <v>10</v>
      </c>
      <c r="D133" s="12">
        <v>16.8765893393548</v>
      </c>
      <c r="E133" s="13">
        <f t="shared" si="133"/>
        <v>23.595256424</v>
      </c>
      <c r="F133" s="9" t="s">
        <v>107</v>
      </c>
      <c r="G133" s="6">
        <v>11</v>
      </c>
      <c r="H133" s="11">
        <f t="shared" si="116"/>
        <v>16.8765893393548</v>
      </c>
      <c r="I133" s="11">
        <f t="shared" si="117"/>
        <v>290.026589339355</v>
      </c>
      <c r="J133" s="11">
        <f t="shared" si="118"/>
        <v>0.138689332914259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0.72514223139461</v>
      </c>
      <c r="O133" s="11">
        <f t="shared" si="134"/>
        <v>0.559385380599716</v>
      </c>
      <c r="P133" s="11">
        <f t="shared" si="121"/>
        <v>0.0775807852773635</v>
      </c>
      <c r="Q133" s="17">
        <f t="shared" si="122"/>
        <v>0.0201710041721145</v>
      </c>
      <c r="R133" s="11">
        <f t="shared" si="123"/>
        <v>0.1355172</v>
      </c>
      <c r="S133" s="18">
        <f t="shared" si="124"/>
        <v>0.148844605497417</v>
      </c>
      <c r="T133" s="3">
        <v>0.01</v>
      </c>
      <c r="U133" s="19">
        <f t="shared" si="125"/>
        <v>0.00148844605497417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0.00893844605497417</v>
      </c>
      <c r="AU133" s="27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81.1579831753167</v>
      </c>
    </row>
    <row r="134" s="1" customFormat="1" spans="1:51">
      <c r="A134" s="6"/>
      <c r="B134" s="6"/>
      <c r="C134" s="9">
        <v>11</v>
      </c>
      <c r="D134" s="12">
        <v>11.5741006104</v>
      </c>
      <c r="E134" s="13">
        <f t="shared" si="133"/>
        <v>16.8765893393548</v>
      </c>
      <c r="F134" s="9" t="s">
        <v>109</v>
      </c>
      <c r="G134" s="6">
        <v>12</v>
      </c>
      <c r="H134" s="11">
        <f t="shared" si="116"/>
        <v>11.5741006104</v>
      </c>
      <c r="I134" s="11">
        <f t="shared" si="117"/>
        <v>284.7241006104</v>
      </c>
      <c r="J134" s="11">
        <f t="shared" si="118"/>
        <v>0.0742186552230813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1.00302459532235</v>
      </c>
      <c r="P134" s="11">
        <f t="shared" si="121"/>
        <v>0.0744431366205003</v>
      </c>
      <c r="Q134" s="17">
        <f t="shared" si="122"/>
        <v>0.0193552155213301</v>
      </c>
      <c r="R134" s="11">
        <f t="shared" si="123"/>
        <v>0.1355172</v>
      </c>
      <c r="S134" s="18">
        <f t="shared" si="124"/>
        <v>0.142824789187868</v>
      </c>
      <c r="T134" s="3">
        <v>0.01</v>
      </c>
      <c r="U134" s="19">
        <f t="shared" si="125"/>
        <v>0.00142824789187868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0.00887824789187868</v>
      </c>
      <c r="AU134" s="27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80.6114047792912</v>
      </c>
      <c r="AY134" s="1">
        <f>SUM(AX123:AX134)</f>
        <v>1442.72571543046</v>
      </c>
    </row>
    <row r="135" s="1" customFormat="1" spans="1:46">
      <c r="A135" s="6"/>
      <c r="B135" s="6"/>
      <c r="C135" s="9">
        <v>12</v>
      </c>
      <c r="D135" s="12">
        <v>4.49154332419355</v>
      </c>
      <c r="E135" s="13">
        <f t="shared" si="133"/>
        <v>11.5741006104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5.12</v>
      </c>
      <c r="E139" s="9"/>
      <c r="F139" s="9"/>
      <c r="G139" s="6">
        <v>1</v>
      </c>
      <c r="H139" s="11">
        <f t="shared" ref="H139:H150" si="135">E140</f>
        <v>5.12</v>
      </c>
      <c r="I139" s="11">
        <f t="shared" ref="I139:I150" si="136">H139+273.15</f>
        <v>278.27</v>
      </c>
      <c r="J139" s="11">
        <f t="shared" ref="J139:J150" si="137">EXP(($C$18*(I139-$C$16))/($C$19*I139*$C$16))</f>
        <v>0.0335774732069487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0.00955950662201828</v>
      </c>
      <c r="Q139" s="17">
        <f t="shared" ref="Q139:Q150" si="141">P139*$B$125</f>
        <v>0.00248547172172475</v>
      </c>
      <c r="R139" s="11">
        <f t="shared" ref="R139:R150" si="142">L139*$B$125</f>
        <v>0.074022</v>
      </c>
      <c r="S139" s="18">
        <f t="shared" ref="S139:S150" si="143">Q139/R139</f>
        <v>0.0335774732069487</v>
      </c>
      <c r="T139" s="3">
        <v>0.01</v>
      </c>
      <c r="U139" s="19">
        <f t="shared" ref="U139:U150" si="144">S139*T139</f>
        <v>0.000335774732069487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0.00582577473206949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0.2</v>
      </c>
      <c r="AX139" s="1">
        <f t="shared" ref="AX139:AX150" si="151">AW139*10000*AV139*0.67*AU139*AT139</f>
        <v>57.7855566271112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1.12220795132258</v>
      </c>
      <c r="E140" s="13">
        <f t="shared" ref="E140:E151" si="154">D139</f>
        <v>5.12</v>
      </c>
      <c r="F140" s="9" t="s">
        <v>107</v>
      </c>
      <c r="G140" s="6">
        <v>2</v>
      </c>
      <c r="H140" s="11">
        <f t="shared" si="135"/>
        <v>1.12220795132258</v>
      </c>
      <c r="I140" s="11">
        <f t="shared" si="136"/>
        <v>274.272207951323</v>
      </c>
      <c r="J140" s="11">
        <f t="shared" si="137"/>
        <v>0.0201627075296356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0.559840493377982</v>
      </c>
      <c r="P140" s="11">
        <f t="shared" si="140"/>
        <v>0.0112879001312272</v>
      </c>
      <c r="Q140" s="17">
        <f t="shared" si="141"/>
        <v>0.00293485403411906</v>
      </c>
      <c r="R140" s="11">
        <f t="shared" si="142"/>
        <v>0.074022</v>
      </c>
      <c r="S140" s="18">
        <f t="shared" si="143"/>
        <v>0.0396484022874154</v>
      </c>
      <c r="T140" s="3">
        <v>0.01</v>
      </c>
      <c r="U140" s="19">
        <f t="shared" si="144"/>
        <v>0.000396484022874154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0.00588648402287415</v>
      </c>
      <c r="AU140" s="27">
        <f t="shared" si="148"/>
        <v>28.47</v>
      </c>
      <c r="AV140" s="1">
        <f t="shared" si="149"/>
        <v>0.26</v>
      </c>
      <c r="AW140" s="2">
        <f t="shared" si="150"/>
        <v>0.2</v>
      </c>
      <c r="AX140" s="1">
        <f t="shared" si="151"/>
        <v>58.3877289257195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4.73740920696429</v>
      </c>
      <c r="E141" s="13">
        <f t="shared" si="154"/>
        <v>1.12220795132258</v>
      </c>
      <c r="F141" s="9" t="s">
        <v>107</v>
      </c>
      <c r="G141" s="6">
        <v>3</v>
      </c>
      <c r="H141" s="11">
        <f t="shared" si="135"/>
        <v>4.73740920696429</v>
      </c>
      <c r="I141" s="11">
        <f t="shared" si="136"/>
        <v>277.887409206964</v>
      </c>
      <c r="J141" s="11">
        <f t="shared" si="137"/>
        <v>0.0319982478072897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0.833252593246754</v>
      </c>
      <c r="P141" s="11">
        <f t="shared" si="140"/>
        <v>0.0266626229647764</v>
      </c>
      <c r="Q141" s="17">
        <f t="shared" si="141"/>
        <v>0.00693228197084186</v>
      </c>
      <c r="R141" s="11">
        <f t="shared" si="142"/>
        <v>0.074022</v>
      </c>
      <c r="S141" s="18">
        <f t="shared" si="143"/>
        <v>0.0936516437118946</v>
      </c>
      <c r="T141" s="3">
        <v>0.01</v>
      </c>
      <c r="U141" s="19">
        <f t="shared" si="144"/>
        <v>0.000936516437118946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0.00642651643711895</v>
      </c>
      <c r="AU141" s="27">
        <f t="shared" si="148"/>
        <v>28.47</v>
      </c>
      <c r="AV141" s="1">
        <f t="shared" si="149"/>
        <v>0.26</v>
      </c>
      <c r="AW141" s="2">
        <f t="shared" si="150"/>
        <v>0.2</v>
      </c>
      <c r="AX141" s="1">
        <f t="shared" si="151"/>
        <v>63.7442823609281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12.3875094337097</v>
      </c>
      <c r="E142" s="13">
        <f t="shared" si="154"/>
        <v>4.73740920696429</v>
      </c>
      <c r="F142" s="9" t="s">
        <v>107</v>
      </c>
      <c r="G142" s="6">
        <v>4</v>
      </c>
      <c r="H142" s="11">
        <f t="shared" si="135"/>
        <v>12.3875094337097</v>
      </c>
      <c r="I142" s="11">
        <f t="shared" si="136"/>
        <v>285.53750943371</v>
      </c>
      <c r="J142" s="11">
        <f t="shared" si="137"/>
        <v>0.0818127497560648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1.09128997028198</v>
      </c>
      <c r="P142" s="11">
        <f t="shared" si="140"/>
        <v>0.0892814332499829</v>
      </c>
      <c r="Q142" s="17">
        <f t="shared" si="141"/>
        <v>0.0232131726449955</v>
      </c>
      <c r="R142" s="11">
        <f t="shared" si="142"/>
        <v>0.074022</v>
      </c>
      <c r="S142" s="18">
        <f t="shared" si="143"/>
        <v>0.313598290305525</v>
      </c>
      <c r="T142" s="3">
        <v>0.01</v>
      </c>
      <c r="U142" s="19">
        <f t="shared" si="144"/>
        <v>0.00313598290305525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0.0130859829030552</v>
      </c>
      <c r="AU142" s="27">
        <f t="shared" si="148"/>
        <v>28.47</v>
      </c>
      <c r="AV142" s="1">
        <f t="shared" si="149"/>
        <v>0.26</v>
      </c>
      <c r="AW142" s="2">
        <f t="shared" si="150"/>
        <v>0.2</v>
      </c>
      <c r="AX142" s="1">
        <f t="shared" si="151"/>
        <v>129.799183944294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17.8747722313333</v>
      </c>
      <c r="E143" s="13">
        <f t="shared" si="154"/>
        <v>12.3875094337097</v>
      </c>
      <c r="F143" s="9" t="s">
        <v>107</v>
      </c>
      <c r="G143" s="6">
        <v>5</v>
      </c>
      <c r="H143" s="11">
        <f t="shared" si="135"/>
        <v>17.8747722313333</v>
      </c>
      <c r="I143" s="11">
        <f t="shared" si="136"/>
        <v>291.024772231333</v>
      </c>
      <c r="J143" s="11">
        <f t="shared" si="137"/>
        <v>0.155614978698945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0.951908110180395</v>
      </c>
      <c r="O143" s="11">
        <f t="shared" si="155"/>
        <v>0.3348004268516</v>
      </c>
      <c r="P143" s="11">
        <f t="shared" si="140"/>
        <v>0.0520999612929093</v>
      </c>
      <c r="Q143" s="17">
        <f t="shared" si="141"/>
        <v>0.0135459899361564</v>
      </c>
      <c r="R143" s="11">
        <f t="shared" si="142"/>
        <v>0.074022</v>
      </c>
      <c r="S143" s="18">
        <f t="shared" si="143"/>
        <v>0.182999512795607</v>
      </c>
      <c r="T143" s="3">
        <v>0.01</v>
      </c>
      <c r="U143" s="19">
        <f t="shared" si="144"/>
        <v>0.00182999512795607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0.0117799951279561</v>
      </c>
      <c r="AU143" s="27">
        <f t="shared" si="148"/>
        <v>28.47</v>
      </c>
      <c r="AV143" s="1">
        <f t="shared" si="149"/>
        <v>0.26</v>
      </c>
      <c r="AW143" s="2">
        <f t="shared" si="150"/>
        <v>0.2</v>
      </c>
      <c r="AX143" s="1">
        <f t="shared" si="151"/>
        <v>116.84515911445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22.33845082</v>
      </c>
      <c r="E144" s="13">
        <f t="shared" si="154"/>
        <v>17.8747722313333</v>
      </c>
      <c r="F144" s="9" t="s">
        <v>109</v>
      </c>
      <c r="G144" s="6">
        <v>6</v>
      </c>
      <c r="H144" s="11">
        <f t="shared" si="135"/>
        <v>22.33845082</v>
      </c>
      <c r="I144" s="11">
        <f t="shared" si="136"/>
        <v>295.48845082</v>
      </c>
      <c r="J144" s="11">
        <f t="shared" si="137"/>
        <v>0.257955820305881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0.56740046555869</v>
      </c>
      <c r="P144" s="11">
        <f t="shared" si="140"/>
        <v>0.146364252535131</v>
      </c>
      <c r="Q144" s="17">
        <f t="shared" si="141"/>
        <v>0.0380547056591339</v>
      </c>
      <c r="R144" s="11">
        <f t="shared" si="142"/>
        <v>0.074022</v>
      </c>
      <c r="S144" s="18">
        <f t="shared" si="143"/>
        <v>0.514099938655183</v>
      </c>
      <c r="T144" s="3">
        <v>0.01</v>
      </c>
      <c r="U144" s="19">
        <f t="shared" si="144"/>
        <v>0.00514099938655183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0.0150909993865518</v>
      </c>
      <c r="AU144" s="27">
        <f t="shared" si="148"/>
        <v>28.47</v>
      </c>
      <c r="AV144" s="1">
        <f t="shared" si="149"/>
        <v>0.26</v>
      </c>
      <c r="AW144" s="2">
        <f t="shared" si="150"/>
        <v>0.2</v>
      </c>
      <c r="AX144" s="1">
        <f t="shared" si="151"/>
        <v>149.68683818324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26.034625748</v>
      </c>
      <c r="E145" s="13">
        <f t="shared" si="154"/>
        <v>22.33845082</v>
      </c>
      <c r="F145" s="9" t="s">
        <v>107</v>
      </c>
      <c r="G145" s="6">
        <v>7</v>
      </c>
      <c r="H145" s="11">
        <f t="shared" si="135"/>
        <v>26.034625748</v>
      </c>
      <c r="I145" s="11">
        <f t="shared" si="136"/>
        <v>299.184625748</v>
      </c>
      <c r="J145" s="11">
        <f t="shared" si="137"/>
        <v>0.387562263471467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0.70573621302356</v>
      </c>
      <c r="P145" s="11">
        <f t="shared" si="140"/>
        <v>0.273516724133192</v>
      </c>
      <c r="Q145" s="17">
        <f t="shared" si="141"/>
        <v>0.07111434827463</v>
      </c>
      <c r="R145" s="11">
        <f t="shared" si="142"/>
        <v>0.074022</v>
      </c>
      <c r="S145" s="18">
        <f t="shared" si="143"/>
        <v>0.960719087225825</v>
      </c>
      <c r="T145" s="3">
        <v>0.01</v>
      </c>
      <c r="U145" s="19">
        <f t="shared" si="144"/>
        <v>0.00960719087225825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0.0245071908722582</v>
      </c>
      <c r="AU145" s="27">
        <f t="shared" si="148"/>
        <v>28.47</v>
      </c>
      <c r="AV145" s="1">
        <f t="shared" si="149"/>
        <v>0.26</v>
      </c>
      <c r="AW145" s="2">
        <f t="shared" si="150"/>
        <v>0.2</v>
      </c>
      <c r="AX145" s="1">
        <f t="shared" si="151"/>
        <v>243.085551888004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29.0921696054839</v>
      </c>
      <c r="E146" s="13">
        <f t="shared" si="154"/>
        <v>26.034625748</v>
      </c>
      <c r="F146" s="9" t="s">
        <v>107</v>
      </c>
      <c r="G146" s="6">
        <v>8</v>
      </c>
      <c r="H146" s="11">
        <f t="shared" si="135"/>
        <v>29.0921696054839</v>
      </c>
      <c r="I146" s="11">
        <f t="shared" si="136"/>
        <v>302.242169605484</v>
      </c>
      <c r="J146" s="11">
        <f t="shared" si="137"/>
        <v>0.538669666055221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0.716919488890367</v>
      </c>
      <c r="P146" s="11">
        <f t="shared" si="140"/>
        <v>0.386182781669054</v>
      </c>
      <c r="Q146" s="17">
        <f t="shared" si="141"/>
        <v>0.100407523233954</v>
      </c>
      <c r="R146" s="11">
        <f t="shared" si="142"/>
        <v>0.074022</v>
      </c>
      <c r="S146" s="18">
        <f t="shared" si="143"/>
        <v>1.35645515162998</v>
      </c>
      <c r="T146" s="3">
        <v>0.01</v>
      </c>
      <c r="U146" s="19">
        <f t="shared" si="144"/>
        <v>0.0135645515162998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0.0284645515162998</v>
      </c>
      <c r="AU146" s="27">
        <f t="shared" si="148"/>
        <v>28.47</v>
      </c>
      <c r="AV146" s="1">
        <f t="shared" si="149"/>
        <v>0.26</v>
      </c>
      <c r="AW146" s="2">
        <f t="shared" si="150"/>
        <v>0.2</v>
      </c>
      <c r="AX146" s="1">
        <f t="shared" si="151"/>
        <v>282.338406333498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28.3854136774194</v>
      </c>
      <c r="E147" s="13">
        <f t="shared" si="154"/>
        <v>29.0921696054839</v>
      </c>
      <c r="F147" s="9" t="s">
        <v>107</v>
      </c>
      <c r="G147" s="6">
        <v>9</v>
      </c>
      <c r="H147" s="11">
        <f t="shared" si="135"/>
        <v>28.3854136774194</v>
      </c>
      <c r="I147" s="11">
        <f t="shared" si="136"/>
        <v>301.535413677419</v>
      </c>
      <c r="J147" s="11">
        <f t="shared" si="137"/>
        <v>0.499493564589241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0.615436707221313</v>
      </c>
      <c r="P147" s="11">
        <f t="shared" si="140"/>
        <v>0.307406674669039</v>
      </c>
      <c r="Q147" s="17">
        <f t="shared" si="141"/>
        <v>0.0799257354139501</v>
      </c>
      <c r="R147" s="11">
        <f t="shared" si="142"/>
        <v>0.074022</v>
      </c>
      <c r="S147" s="18">
        <f t="shared" si="143"/>
        <v>1.07975649690565</v>
      </c>
      <c r="T147" s="3">
        <v>0.01</v>
      </c>
      <c r="U147" s="19">
        <f t="shared" si="144"/>
        <v>0.0107975649690565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0.0207475649690565</v>
      </c>
      <c r="AU147" s="27">
        <f t="shared" si="148"/>
        <v>28.47</v>
      </c>
      <c r="AV147" s="1">
        <f t="shared" si="149"/>
        <v>0.26</v>
      </c>
      <c r="AW147" s="2">
        <f t="shared" si="150"/>
        <v>0.2</v>
      </c>
      <c r="AX147" s="1">
        <f t="shared" si="151"/>
        <v>205.794018054693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23.595256424</v>
      </c>
      <c r="E148" s="13">
        <f t="shared" si="154"/>
        <v>28.3854136774194</v>
      </c>
      <c r="F148" s="9" t="s">
        <v>107</v>
      </c>
      <c r="G148" s="6">
        <v>10</v>
      </c>
      <c r="H148" s="11">
        <f t="shared" si="135"/>
        <v>23.595256424</v>
      </c>
      <c r="I148" s="11">
        <f t="shared" si="136"/>
        <v>296.745256424</v>
      </c>
      <c r="J148" s="11">
        <f t="shared" si="137"/>
        <v>0.29658916143442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0.592730032552274</v>
      </c>
      <c r="P148" s="11">
        <f t="shared" si="140"/>
        <v>0.175797303311676</v>
      </c>
      <c r="Q148" s="17">
        <f t="shared" si="141"/>
        <v>0.0457072988610357</v>
      </c>
      <c r="R148" s="11">
        <f t="shared" si="142"/>
        <v>0.074022</v>
      </c>
      <c r="S148" s="18">
        <f t="shared" si="143"/>
        <v>0.617482624909293</v>
      </c>
      <c r="T148" s="3">
        <v>0.01</v>
      </c>
      <c r="U148" s="19">
        <f t="shared" si="144"/>
        <v>0.00617482624909293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0.0161248262490929</v>
      </c>
      <c r="AU148" s="27">
        <f t="shared" si="148"/>
        <v>28.47</v>
      </c>
      <c r="AV148" s="1">
        <f t="shared" si="149"/>
        <v>0.26</v>
      </c>
      <c r="AW148" s="2">
        <f t="shared" si="150"/>
        <v>0.2</v>
      </c>
      <c r="AX148" s="1">
        <f t="shared" si="151"/>
        <v>159.941313073788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16.8765893393548</v>
      </c>
      <c r="E149" s="13">
        <f t="shared" si="154"/>
        <v>23.595256424</v>
      </c>
      <c r="F149" s="9" t="s">
        <v>107</v>
      </c>
      <c r="G149" s="6">
        <v>11</v>
      </c>
      <c r="H149" s="11">
        <f t="shared" si="135"/>
        <v>16.8765893393548</v>
      </c>
      <c r="I149" s="11">
        <f t="shared" si="136"/>
        <v>290.026589339355</v>
      </c>
      <c r="J149" s="11">
        <f t="shared" si="137"/>
        <v>0.138689332914259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0.396086092778569</v>
      </c>
      <c r="O149" s="11">
        <f t="shared" si="155"/>
        <v>0.30554663646203</v>
      </c>
      <c r="P149" s="11">
        <f t="shared" si="140"/>
        <v>0.0423760591851145</v>
      </c>
      <c r="Q149" s="17">
        <f t="shared" si="141"/>
        <v>0.0110177753881298</v>
      </c>
      <c r="R149" s="11">
        <f t="shared" si="142"/>
        <v>0.074022</v>
      </c>
      <c r="S149" s="18">
        <f t="shared" si="143"/>
        <v>0.148844605497417</v>
      </c>
      <c r="T149" s="3">
        <v>0.01</v>
      </c>
      <c r="U149" s="19">
        <f t="shared" si="144"/>
        <v>0.00148844605497417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0.00697844605497417</v>
      </c>
      <c r="AU149" s="27">
        <f t="shared" si="148"/>
        <v>28.47</v>
      </c>
      <c r="AV149" s="1">
        <f t="shared" si="149"/>
        <v>0.26</v>
      </c>
      <c r="AW149" s="2">
        <f t="shared" si="150"/>
        <v>0.2</v>
      </c>
      <c r="AX149" s="1">
        <f t="shared" si="151"/>
        <v>69.2188435400939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11.5741006104</v>
      </c>
      <c r="E150" s="13">
        <f t="shared" si="154"/>
        <v>16.8765893393548</v>
      </c>
      <c r="F150" s="9" t="s">
        <v>109</v>
      </c>
      <c r="G150" s="6">
        <v>12</v>
      </c>
      <c r="H150" s="11">
        <f t="shared" si="135"/>
        <v>11.5741006104</v>
      </c>
      <c r="I150" s="11">
        <f t="shared" si="136"/>
        <v>284.7241006104</v>
      </c>
      <c r="J150" s="11">
        <f t="shared" si="137"/>
        <v>0.0742186552230813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0.547870577276915</v>
      </c>
      <c r="P150" s="11">
        <f t="shared" si="140"/>
        <v>0.0406622174817859</v>
      </c>
      <c r="Q150" s="17">
        <f t="shared" si="141"/>
        <v>0.0105721765452643</v>
      </c>
      <c r="R150" s="11">
        <f t="shared" si="142"/>
        <v>0.074022</v>
      </c>
      <c r="S150" s="18">
        <f t="shared" si="143"/>
        <v>0.142824789187868</v>
      </c>
      <c r="T150" s="3">
        <v>0.01</v>
      </c>
      <c r="U150" s="19">
        <f t="shared" si="144"/>
        <v>0.00142824789187868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0.00691824789187867</v>
      </c>
      <c r="AU150" s="27">
        <f t="shared" si="148"/>
        <v>28.47</v>
      </c>
      <c r="AV150" s="1">
        <f t="shared" si="149"/>
        <v>0.26</v>
      </c>
      <c r="AW150" s="2">
        <f t="shared" si="150"/>
        <v>0.2</v>
      </c>
      <c r="AX150" s="1">
        <f t="shared" si="151"/>
        <v>68.6217410906542</v>
      </c>
      <c r="AY150" s="1">
        <f>SUM(AX139:AX150)</f>
        <v>1605.24862313647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4.49154332419355</v>
      </c>
      <c r="E151" s="13">
        <f t="shared" si="154"/>
        <v>11.5741006104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25.8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18.9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186.8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2077.73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60610235.5527439</v>
      </c>
      <c r="J16" s="7" t="s">
        <v>35</v>
      </c>
      <c r="K16" s="7">
        <f>I16/(10000*1000)</f>
        <v>6.06102355527439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32958686.7123288</v>
      </c>
      <c r="J17" s="7" t="s">
        <v>35</v>
      </c>
      <c r="K17" s="7">
        <f>I17/(10000*1000)</f>
        <v>3.29586867123288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10.38</v>
      </c>
      <c r="E29" s="9"/>
      <c r="F29" s="9"/>
      <c r="G29" s="6">
        <v>1</v>
      </c>
      <c r="H29" s="11">
        <f t="shared" ref="H29:H40" si="0">E30</f>
        <v>10.38</v>
      </c>
      <c r="I29" s="11">
        <f t="shared" ref="I29:I40" si="1">H29+273.15</f>
        <v>283.53</v>
      </c>
      <c r="J29" s="11">
        <f t="shared" ref="J29:J40" si="2">EXP(($C$18*(I29-$C$16))/($C$19*I29*$C$16))</f>
        <v>0.0642635123949528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0.063839908742416</v>
      </c>
      <c r="Q29" s="17">
        <f t="shared" ref="Q29:Q40" si="6">P29*$B$31</f>
        <v>0.00829918813651409</v>
      </c>
      <c r="R29" s="11">
        <f t="shared" ref="R29:R40" si="7">L29*$B$31</f>
        <v>0.129143083333333</v>
      </c>
      <c r="S29" s="18">
        <f t="shared" ref="S29:S40" si="8">Q29/R29</f>
        <v>0.0642635123949529</v>
      </c>
      <c r="T29" s="3">
        <v>0.01</v>
      </c>
      <c r="U29" s="19">
        <f t="shared" ref="U29:U40" si="9">S29*T29</f>
        <v>0.000642635123949529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0.0225426351239495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0.325</v>
      </c>
      <c r="AU29" s="1">
        <f t="shared" ref="AU29:AU40" si="17">AT29*10000*AS29*0.67*AR29*AQ29</f>
        <v>633.919332236009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9.58542008474194</v>
      </c>
      <c r="E30" s="13">
        <f t="shared" ref="E30:E41" si="18">D29</f>
        <v>10.38</v>
      </c>
      <c r="F30" s="9" t="s">
        <v>107</v>
      </c>
      <c r="G30" s="6">
        <v>2</v>
      </c>
      <c r="H30" s="11">
        <f t="shared" si="0"/>
        <v>9.58542008474194</v>
      </c>
      <c r="I30" s="11">
        <f t="shared" si="1"/>
        <v>282.735420084742</v>
      </c>
      <c r="J30" s="11">
        <f t="shared" si="2"/>
        <v>0.0583512985121065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1.92297675792425</v>
      </c>
      <c r="P30" s="11">
        <f t="shared" si="5"/>
        <v>0.112208190833481</v>
      </c>
      <c r="Q30" s="17">
        <f t="shared" si="6"/>
        <v>0.0145870648083525</v>
      </c>
      <c r="R30" s="11">
        <f t="shared" si="7"/>
        <v>0.129143083333333</v>
      </c>
      <c r="S30" s="18">
        <f t="shared" si="8"/>
        <v>0.112952737629019</v>
      </c>
      <c r="T30" s="3">
        <v>0.01</v>
      </c>
      <c r="U30" s="19">
        <f t="shared" si="9"/>
        <v>0.00112952737629019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0.0230295273762902</v>
      </c>
      <c r="AR30" s="27">
        <f t="shared" si="15"/>
        <v>99.3408333333333</v>
      </c>
      <c r="AS30" s="1">
        <f t="shared" si="16"/>
        <v>0.13</v>
      </c>
      <c r="AT30" s="2">
        <f>$E$4/12</f>
        <v>0.325</v>
      </c>
      <c r="AU30" s="1">
        <f t="shared" si="17"/>
        <v>647.611183688937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10.1505872248571</v>
      </c>
      <c r="E31" s="13">
        <f t="shared" si="18"/>
        <v>9.58542008474194</v>
      </c>
      <c r="F31" s="9" t="s">
        <v>107</v>
      </c>
      <c r="G31" s="6">
        <v>3</v>
      </c>
      <c r="H31" s="11">
        <f t="shared" si="0"/>
        <v>10.1505872248571</v>
      </c>
      <c r="I31" s="11">
        <f t="shared" si="1"/>
        <v>283.300587224857</v>
      </c>
      <c r="J31" s="11">
        <f t="shared" si="2"/>
        <v>0.0625010224226536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2.8041769004241</v>
      </c>
      <c r="P31" s="11">
        <f t="shared" si="5"/>
        <v>0.175263923330494</v>
      </c>
      <c r="Q31" s="17">
        <f t="shared" si="6"/>
        <v>0.0227843100329642</v>
      </c>
      <c r="R31" s="11">
        <f t="shared" si="7"/>
        <v>0.129143083333333</v>
      </c>
      <c r="S31" s="18">
        <f t="shared" si="8"/>
        <v>0.176426870451554</v>
      </c>
      <c r="T31" s="3">
        <v>0.01</v>
      </c>
      <c r="U31" s="19">
        <f t="shared" si="9"/>
        <v>0.00176426870451554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0.0236642687045155</v>
      </c>
      <c r="AR31" s="27">
        <f t="shared" si="15"/>
        <v>99.3408333333333</v>
      </c>
      <c r="AS31" s="1">
        <f t="shared" si="16"/>
        <v>0.13</v>
      </c>
      <c r="AT31" s="2">
        <f>$E$4/12</f>
        <v>0.325</v>
      </c>
      <c r="AU31" s="1">
        <f t="shared" si="17"/>
        <v>665.460685165529</v>
      </c>
    </row>
    <row r="32" s="1" customFormat="1" spans="1:47">
      <c r="A32" s="6"/>
      <c r="B32" s="6"/>
      <c r="C32" s="9">
        <v>3</v>
      </c>
      <c r="D32" s="12">
        <v>15.6373785585484</v>
      </c>
      <c r="E32" s="13">
        <f t="shared" si="18"/>
        <v>10.1505872248571</v>
      </c>
      <c r="F32" s="9" t="s">
        <v>107</v>
      </c>
      <c r="G32" s="6">
        <v>4</v>
      </c>
      <c r="H32" s="11">
        <f t="shared" si="0"/>
        <v>15.6373785585484</v>
      </c>
      <c r="I32" s="11">
        <f t="shared" si="1"/>
        <v>288.787378558548</v>
      </c>
      <c r="J32" s="11">
        <f t="shared" si="2"/>
        <v>0.120082128733334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3.62232131042694</v>
      </c>
      <c r="P32" s="11">
        <f t="shared" si="5"/>
        <v>0.434976053912185</v>
      </c>
      <c r="Q32" s="17">
        <f t="shared" si="6"/>
        <v>0.0565468870085841</v>
      </c>
      <c r="R32" s="11">
        <f t="shared" si="7"/>
        <v>0.129143083333333</v>
      </c>
      <c r="S32" s="18">
        <f t="shared" si="8"/>
        <v>0.437862296214735</v>
      </c>
      <c r="T32" s="3">
        <v>0.01</v>
      </c>
      <c r="U32" s="19">
        <f t="shared" si="9"/>
        <v>0.00437862296214735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0.0338286229621474</v>
      </c>
      <c r="AR32" s="27">
        <f t="shared" si="15"/>
        <v>99.3408333333333</v>
      </c>
      <c r="AS32" s="1">
        <f t="shared" si="16"/>
        <v>0.13</v>
      </c>
      <c r="AT32" s="2">
        <f>$E$4/12</f>
        <v>0.325</v>
      </c>
      <c r="AU32" s="1">
        <f t="shared" si="17"/>
        <v>951.291539818483</v>
      </c>
    </row>
    <row r="33" s="1" customFormat="1" spans="1:47">
      <c r="A33" s="6"/>
      <c r="B33" s="6"/>
      <c r="C33" s="9">
        <v>4</v>
      </c>
      <c r="D33" s="12">
        <v>19.830241676</v>
      </c>
      <c r="E33" s="13">
        <f t="shared" si="18"/>
        <v>15.6373785585484</v>
      </c>
      <c r="F33" s="9" t="s">
        <v>107</v>
      </c>
      <c r="G33" s="6">
        <v>5</v>
      </c>
      <c r="H33" s="11">
        <f t="shared" si="0"/>
        <v>19.830241676</v>
      </c>
      <c r="I33" s="11">
        <f t="shared" si="1"/>
        <v>292.980241676</v>
      </c>
      <c r="J33" s="11">
        <f t="shared" si="2"/>
        <v>0.194550136747457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3.02797799368902</v>
      </c>
      <c r="O33" s="11">
        <f t="shared" si="19"/>
        <v>1.15277559615907</v>
      </c>
      <c r="P33" s="11">
        <f t="shared" si="5"/>
        <v>0.224272649871878</v>
      </c>
      <c r="Q33" s="17">
        <f t="shared" si="6"/>
        <v>0.0291554444833442</v>
      </c>
      <c r="R33" s="11">
        <f t="shared" si="7"/>
        <v>0.129143083333333</v>
      </c>
      <c r="S33" s="18">
        <f t="shared" si="8"/>
        <v>0.225760789744277</v>
      </c>
      <c r="T33" s="3">
        <v>0.01</v>
      </c>
      <c r="U33" s="19">
        <f t="shared" si="9"/>
        <v>0.00225760789744277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0.0317076078974428</v>
      </c>
      <c r="AR33" s="27">
        <f t="shared" si="15"/>
        <v>99.3408333333333</v>
      </c>
      <c r="AS33" s="1">
        <f t="shared" si="16"/>
        <v>0.13</v>
      </c>
      <c r="AT33" s="2">
        <f>$E$4/12</f>
        <v>0.325</v>
      </c>
      <c r="AU33" s="1">
        <f t="shared" si="17"/>
        <v>891.646673719773</v>
      </c>
    </row>
    <row r="34" s="1" customFormat="1" spans="1:47">
      <c r="A34" s="6"/>
      <c r="B34" s="6"/>
      <c r="C34" s="9">
        <v>5</v>
      </c>
      <c r="D34" s="12">
        <v>24.9849280029032</v>
      </c>
      <c r="E34" s="13">
        <f t="shared" si="18"/>
        <v>19.830241676</v>
      </c>
      <c r="F34" s="9" t="s">
        <v>109</v>
      </c>
      <c r="G34" s="6">
        <v>6</v>
      </c>
      <c r="H34" s="11">
        <f t="shared" si="0"/>
        <v>24.9849280029032</v>
      </c>
      <c r="I34" s="11">
        <f t="shared" si="1"/>
        <v>298.134928002903</v>
      </c>
      <c r="J34" s="11">
        <f t="shared" si="2"/>
        <v>0.345603264213842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1.92191127962052</v>
      </c>
      <c r="P34" s="11">
        <f t="shared" si="5"/>
        <v>0.664218811766255</v>
      </c>
      <c r="Q34" s="17">
        <f t="shared" si="6"/>
        <v>0.0863484455296132</v>
      </c>
      <c r="R34" s="11">
        <f t="shared" si="7"/>
        <v>0.129143083333333</v>
      </c>
      <c r="S34" s="18">
        <f t="shared" si="8"/>
        <v>0.668626172620782</v>
      </c>
      <c r="T34" s="3">
        <v>0.01</v>
      </c>
      <c r="U34" s="19">
        <f t="shared" si="9"/>
        <v>0.00668626172620783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0.0361362617262078</v>
      </c>
      <c r="AR34" s="27">
        <f t="shared" si="15"/>
        <v>99.3408333333333</v>
      </c>
      <c r="AS34" s="1">
        <f t="shared" si="16"/>
        <v>0.13</v>
      </c>
      <c r="AT34" s="2">
        <f>$E$4/12</f>
        <v>0.325</v>
      </c>
      <c r="AU34" s="1">
        <f t="shared" si="17"/>
        <v>1016.18443349802</v>
      </c>
    </row>
    <row r="35" s="1" customFormat="1" spans="1:47">
      <c r="A35" s="6"/>
      <c r="B35" s="6"/>
      <c r="C35" s="9">
        <v>6</v>
      </c>
      <c r="D35" s="12">
        <v>25.258618263</v>
      </c>
      <c r="E35" s="13">
        <f t="shared" si="18"/>
        <v>24.9849280029032</v>
      </c>
      <c r="F35" s="9" t="s">
        <v>107</v>
      </c>
      <c r="G35" s="6">
        <v>7</v>
      </c>
      <c r="H35" s="11">
        <f t="shared" si="0"/>
        <v>25.258618263</v>
      </c>
      <c r="I35" s="11">
        <f t="shared" si="1"/>
        <v>298.408618263</v>
      </c>
      <c r="J35" s="11">
        <f t="shared" si="2"/>
        <v>0.35611197227558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2.2511008011876</v>
      </c>
      <c r="P35" s="11">
        <f t="shared" si="5"/>
        <v>0.801643946102056</v>
      </c>
      <c r="Q35" s="17">
        <f t="shared" si="6"/>
        <v>0.104213712993267</v>
      </c>
      <c r="R35" s="11">
        <f t="shared" si="7"/>
        <v>0.129143083333333</v>
      </c>
      <c r="S35" s="18">
        <f t="shared" si="8"/>
        <v>0.806963178386254</v>
      </c>
      <c r="T35" s="3">
        <v>0.01</v>
      </c>
      <c r="U35" s="19">
        <f t="shared" si="9"/>
        <v>0.00806963178386254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0.0429696317838625</v>
      </c>
      <c r="AR35" s="27">
        <f t="shared" si="15"/>
        <v>99.3408333333333</v>
      </c>
      <c r="AS35" s="1">
        <f t="shared" si="16"/>
        <v>0.13</v>
      </c>
      <c r="AT35" s="2">
        <f>$E$4/12</f>
        <v>0.325</v>
      </c>
      <c r="AU35" s="1">
        <f t="shared" si="17"/>
        <v>1208.34499325742</v>
      </c>
    </row>
    <row r="36" s="1" customFormat="1" spans="1:47">
      <c r="A36" s="6"/>
      <c r="B36" s="6"/>
      <c r="C36" s="9">
        <v>7</v>
      </c>
      <c r="D36" s="12">
        <v>27.7209911519355</v>
      </c>
      <c r="E36" s="13">
        <f t="shared" si="18"/>
        <v>25.258618263</v>
      </c>
      <c r="F36" s="9" t="s">
        <v>107</v>
      </c>
      <c r="G36" s="6">
        <v>8</v>
      </c>
      <c r="H36" s="11">
        <f t="shared" si="0"/>
        <v>27.7209911519355</v>
      </c>
      <c r="I36" s="11">
        <f t="shared" si="1"/>
        <v>300.870991151935</v>
      </c>
      <c r="J36" s="11">
        <f t="shared" si="2"/>
        <v>0.465115697502492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2.44286518841888</v>
      </c>
      <c r="P36" s="11">
        <f t="shared" si="5"/>
        <v>1.136214946016</v>
      </c>
      <c r="Q36" s="17">
        <f t="shared" si="6"/>
        <v>0.147707942982081</v>
      </c>
      <c r="R36" s="11">
        <f t="shared" si="7"/>
        <v>0.129143083333333</v>
      </c>
      <c r="S36" s="18">
        <f t="shared" si="8"/>
        <v>1.14375419240092</v>
      </c>
      <c r="T36" s="3">
        <v>0.01</v>
      </c>
      <c r="U36" s="19">
        <f t="shared" si="9"/>
        <v>0.0114375419240092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0.0463375419240092</v>
      </c>
      <c r="AR36" s="27">
        <f t="shared" si="15"/>
        <v>99.3408333333333</v>
      </c>
      <c r="AS36" s="1">
        <f t="shared" si="16"/>
        <v>0.13</v>
      </c>
      <c r="AT36" s="2">
        <f>$E$4/12</f>
        <v>0.325</v>
      </c>
      <c r="AU36" s="1">
        <f t="shared" si="17"/>
        <v>1303.05367905806</v>
      </c>
    </row>
    <row r="37" s="1" customFormat="1" spans="1:47">
      <c r="A37" s="6"/>
      <c r="B37" s="6"/>
      <c r="C37" s="9">
        <v>8</v>
      </c>
      <c r="D37" s="12">
        <v>26.8690673006452</v>
      </c>
      <c r="E37" s="13">
        <f t="shared" si="18"/>
        <v>27.7209911519355</v>
      </c>
      <c r="F37" s="9" t="s">
        <v>107</v>
      </c>
      <c r="G37" s="6">
        <v>9</v>
      </c>
      <c r="H37" s="11">
        <f t="shared" si="0"/>
        <v>26.8690673006452</v>
      </c>
      <c r="I37" s="11">
        <f t="shared" si="1"/>
        <v>300.019067300645</v>
      </c>
      <c r="J37" s="11">
        <f t="shared" si="2"/>
        <v>0.424279374981493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2.30005857573621</v>
      </c>
      <c r="P37" s="11">
        <f t="shared" si="5"/>
        <v>0.975867414934182</v>
      </c>
      <c r="Q37" s="17">
        <f t="shared" si="6"/>
        <v>0.126862763941444</v>
      </c>
      <c r="R37" s="11">
        <f t="shared" si="7"/>
        <v>0.129143083333333</v>
      </c>
      <c r="S37" s="18">
        <f t="shared" si="8"/>
        <v>0.982342690502413</v>
      </c>
      <c r="T37" s="3">
        <v>0.01</v>
      </c>
      <c r="U37" s="19">
        <f t="shared" si="9"/>
        <v>0.00982342690502413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0.0392734269050241</v>
      </c>
      <c r="AR37" s="27">
        <f t="shared" si="15"/>
        <v>99.3408333333333</v>
      </c>
      <c r="AS37" s="1">
        <f t="shared" si="16"/>
        <v>0.13</v>
      </c>
      <c r="AT37" s="2">
        <f>$E$4/12</f>
        <v>0.325</v>
      </c>
      <c r="AU37" s="1">
        <f t="shared" si="17"/>
        <v>1104.40436183979</v>
      </c>
    </row>
    <row r="38" s="1" customFormat="1" spans="1:47">
      <c r="A38" s="6"/>
      <c r="B38" s="6"/>
      <c r="C38" s="9">
        <v>9</v>
      </c>
      <c r="D38" s="12">
        <v>25.2070603913333</v>
      </c>
      <c r="E38" s="13">
        <f t="shared" si="18"/>
        <v>26.8690673006452</v>
      </c>
      <c r="F38" s="9" t="s">
        <v>107</v>
      </c>
      <c r="G38" s="6">
        <v>10</v>
      </c>
      <c r="H38" s="11">
        <f t="shared" si="0"/>
        <v>25.2070603913333</v>
      </c>
      <c r="I38" s="11">
        <f t="shared" si="1"/>
        <v>298.357060391333</v>
      </c>
      <c r="J38" s="11">
        <f t="shared" si="2"/>
        <v>0.354109687564845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2.31759949413536</v>
      </c>
      <c r="P38" s="11">
        <f t="shared" si="5"/>
        <v>0.820684432768716</v>
      </c>
      <c r="Q38" s="17">
        <f t="shared" si="6"/>
        <v>0.106688976259933</v>
      </c>
      <c r="R38" s="11">
        <f t="shared" si="7"/>
        <v>0.129143083333333</v>
      </c>
      <c r="S38" s="18">
        <f t="shared" si="8"/>
        <v>0.8261300063942</v>
      </c>
      <c r="T38" s="3">
        <v>0.01</v>
      </c>
      <c r="U38" s="19">
        <f t="shared" si="9"/>
        <v>0.008261300063942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0.037711300063942</v>
      </c>
      <c r="AR38" s="27">
        <f t="shared" si="15"/>
        <v>99.3408333333333</v>
      </c>
      <c r="AS38" s="1">
        <f t="shared" si="16"/>
        <v>0.13</v>
      </c>
      <c r="AT38" s="2">
        <f>$E$4/12</f>
        <v>0.325</v>
      </c>
      <c r="AU38" s="1">
        <f t="shared" si="17"/>
        <v>1060.4759391633</v>
      </c>
    </row>
    <row r="39" s="1" customFormat="1" spans="1:47">
      <c r="A39" s="6"/>
      <c r="B39" s="6"/>
      <c r="C39" s="9">
        <v>10</v>
      </c>
      <c r="D39" s="12">
        <v>19.0544690609677</v>
      </c>
      <c r="E39" s="13">
        <f t="shared" si="18"/>
        <v>25.2070603913333</v>
      </c>
      <c r="F39" s="9" t="s">
        <v>107</v>
      </c>
      <c r="G39" s="6">
        <v>11</v>
      </c>
      <c r="H39" s="11">
        <f t="shared" si="0"/>
        <v>19.0544690609677</v>
      </c>
      <c r="I39" s="11">
        <f t="shared" si="1"/>
        <v>292.204469060968</v>
      </c>
      <c r="J39" s="11">
        <f t="shared" si="2"/>
        <v>0.178120114989684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1.42206930829831</v>
      </c>
      <c r="O39" s="11">
        <f t="shared" si="19"/>
        <v>1.06825408640167</v>
      </c>
      <c r="P39" s="11">
        <f t="shared" si="5"/>
        <v>0.190277540708064</v>
      </c>
      <c r="Q39" s="17">
        <f t="shared" si="6"/>
        <v>0.0247360802920484</v>
      </c>
      <c r="R39" s="11">
        <f t="shared" si="7"/>
        <v>0.129143083333333</v>
      </c>
      <c r="S39" s="18">
        <f t="shared" si="8"/>
        <v>0.191540109261614</v>
      </c>
      <c r="T39" s="3">
        <v>0.01</v>
      </c>
      <c r="U39" s="19">
        <f t="shared" si="9"/>
        <v>0.00191540109261614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0.0238154010926161</v>
      </c>
      <c r="AR39" s="27">
        <f t="shared" si="15"/>
        <v>99.3408333333333</v>
      </c>
      <c r="AS39" s="1">
        <f t="shared" si="16"/>
        <v>0.13</v>
      </c>
      <c r="AT39" s="2">
        <f>$E$4/12</f>
        <v>0.325</v>
      </c>
      <c r="AU39" s="1">
        <f t="shared" si="17"/>
        <v>669.710664904685</v>
      </c>
    </row>
    <row r="40" s="1" customFormat="1" spans="1:48">
      <c r="A40" s="6"/>
      <c r="B40" s="6"/>
      <c r="C40" s="9">
        <v>11</v>
      </c>
      <c r="D40" s="12">
        <v>16.4347704446667</v>
      </c>
      <c r="E40" s="13">
        <f t="shared" si="18"/>
        <v>19.0544690609677</v>
      </c>
      <c r="F40" s="9" t="s">
        <v>109</v>
      </c>
      <c r="G40" s="6">
        <v>12</v>
      </c>
      <c r="H40" s="11">
        <f t="shared" si="0"/>
        <v>16.4347704446667</v>
      </c>
      <c r="I40" s="11">
        <f t="shared" si="1"/>
        <v>289.584770444667</v>
      </c>
      <c r="J40" s="11">
        <f t="shared" si="2"/>
        <v>0.131764415638968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1.87138487902693</v>
      </c>
      <c r="P40" s="11">
        <f t="shared" si="5"/>
        <v>0.246581935020586</v>
      </c>
      <c r="Q40" s="17">
        <f t="shared" si="6"/>
        <v>0.0320556515526761</v>
      </c>
      <c r="R40" s="11">
        <f t="shared" si="7"/>
        <v>0.129143083333333</v>
      </c>
      <c r="S40" s="18">
        <f t="shared" si="8"/>
        <v>0.248218106036208</v>
      </c>
      <c r="T40" s="3">
        <v>0.01</v>
      </c>
      <c r="U40" s="19">
        <f t="shared" si="9"/>
        <v>0.00248218106036208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0.0243821810603621</v>
      </c>
      <c r="AR40" s="27">
        <f t="shared" si="15"/>
        <v>99.3408333333333</v>
      </c>
      <c r="AS40" s="1">
        <f t="shared" si="16"/>
        <v>0.13</v>
      </c>
      <c r="AT40" s="2">
        <f>$E$4/12</f>
        <v>0.325</v>
      </c>
      <c r="AU40" s="1">
        <f t="shared" si="17"/>
        <v>685.649031324702</v>
      </c>
      <c r="AV40" s="1">
        <f>SUM(AU29:AU40)</f>
        <v>10837.7525176747</v>
      </c>
    </row>
    <row r="41" s="1" customFormat="1" spans="1:46">
      <c r="A41" s="6"/>
      <c r="B41" s="6"/>
      <c r="C41" s="9">
        <v>12</v>
      </c>
      <c r="D41" s="12">
        <v>11.8908474672258</v>
      </c>
      <c r="E41" s="13">
        <f t="shared" si="18"/>
        <v>16.4347704446667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10.38</v>
      </c>
      <c r="E44" s="9"/>
      <c r="F44" s="9"/>
      <c r="G44" s="6">
        <v>1</v>
      </c>
      <c r="H44" s="11">
        <f t="shared" ref="H44:H55" si="20">E45</f>
        <v>10.38</v>
      </c>
      <c r="I44" s="11">
        <f t="shared" ref="I44:I55" si="21">H44+273.15</f>
        <v>283.53</v>
      </c>
      <c r="J44" s="11">
        <f t="shared" ref="J44:J55" si="22">EXP(($C$18*(I44-$C$16))/($C$19*I44*$C$16))</f>
        <v>0.0642635123949528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0.0624872689123563</v>
      </c>
      <c r="Q44" s="17">
        <f t="shared" ref="Q44:Q55" si="26">P44*$B$46</f>
        <v>0.00812334495860632</v>
      </c>
      <c r="R44" s="11">
        <f t="shared" ref="R44:R55" si="27">L44*$B$46</f>
        <v>0.1264068</v>
      </c>
      <c r="S44" s="18">
        <f t="shared" ref="S44:S55" si="28">Q44/R44</f>
        <v>0.0642635123949528</v>
      </c>
      <c r="T44" s="3">
        <v>0.01</v>
      </c>
      <c r="U44" s="19">
        <f t="shared" ref="U44:U55" si="29">S44*T44</f>
        <v>0.000642635123949528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0.0197426351239495</v>
      </c>
      <c r="AR44" s="27">
        <f t="shared" ref="AR44:AR55" si="35">$B$44/12</f>
        <v>97.236</v>
      </c>
      <c r="AS44" s="1">
        <f t="shared" ref="AS44:AS55" si="36">$B$46</f>
        <v>0.13</v>
      </c>
      <c r="AT44" s="2">
        <f>$E$3/12</f>
        <v>2.15</v>
      </c>
      <c r="AU44" s="1">
        <f t="shared" ref="AU44:AU55" si="37">AT44*10000*AS44*0.67*AR44*AQ44</f>
        <v>3594.91659626872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9.58542008474194</v>
      </c>
      <c r="E45" s="13">
        <f t="shared" ref="E45:E56" si="38">D44</f>
        <v>10.38</v>
      </c>
      <c r="F45" s="9" t="s">
        <v>107</v>
      </c>
      <c r="G45" s="6">
        <v>2</v>
      </c>
      <c r="H45" s="11">
        <f t="shared" si="20"/>
        <v>9.58542008474194</v>
      </c>
      <c r="I45" s="11">
        <f t="shared" si="21"/>
        <v>282.735420084742</v>
      </c>
      <c r="J45" s="11">
        <f t="shared" si="22"/>
        <v>0.0583512985121065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1.88223273108764</v>
      </c>
      <c r="P45" s="11">
        <f t="shared" si="25"/>
        <v>0.109830723960953</v>
      </c>
      <c r="Q45" s="17">
        <f t="shared" si="26"/>
        <v>0.0142779941149238</v>
      </c>
      <c r="R45" s="11">
        <f t="shared" si="27"/>
        <v>0.1264068</v>
      </c>
      <c r="S45" s="18">
        <f t="shared" si="28"/>
        <v>0.112952737629019</v>
      </c>
      <c r="T45" s="3">
        <v>0.01</v>
      </c>
      <c r="U45" s="19">
        <f t="shared" si="29"/>
        <v>0.00112952737629019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0.0202295273762902</v>
      </c>
      <c r="AR45" s="27">
        <f t="shared" si="35"/>
        <v>97.236</v>
      </c>
      <c r="AS45" s="1">
        <f t="shared" si="36"/>
        <v>0.13</v>
      </c>
      <c r="AT45" s="2">
        <f>$E$3/12</f>
        <v>2.15</v>
      </c>
      <c r="AU45" s="1">
        <f t="shared" si="37"/>
        <v>3683.57431736548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10.1505872248571</v>
      </c>
      <c r="E46" s="13">
        <f t="shared" si="38"/>
        <v>9.58542008474194</v>
      </c>
      <c r="F46" s="9" t="s">
        <v>107</v>
      </c>
      <c r="G46" s="6">
        <v>3</v>
      </c>
      <c r="H46" s="11">
        <f t="shared" si="20"/>
        <v>10.1505872248571</v>
      </c>
      <c r="I46" s="11">
        <f t="shared" si="21"/>
        <v>283.300587224857</v>
      </c>
      <c r="J46" s="11">
        <f t="shared" si="22"/>
        <v>0.0625010224226536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2.74476200712669</v>
      </c>
      <c r="P46" s="11">
        <f t="shared" si="25"/>
        <v>0.171550431752273</v>
      </c>
      <c r="Q46" s="17">
        <f t="shared" si="26"/>
        <v>0.0223015561277955</v>
      </c>
      <c r="R46" s="11">
        <f t="shared" si="27"/>
        <v>0.1264068</v>
      </c>
      <c r="S46" s="18">
        <f t="shared" si="28"/>
        <v>0.176426870451554</v>
      </c>
      <c r="T46" s="3">
        <v>0.01</v>
      </c>
      <c r="U46" s="19">
        <f t="shared" si="29"/>
        <v>0.00176426870451554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0.0208642687045155</v>
      </c>
      <c r="AR46" s="27">
        <f t="shared" si="35"/>
        <v>97.236</v>
      </c>
      <c r="AS46" s="1">
        <f t="shared" si="36"/>
        <v>0.13</v>
      </c>
      <c r="AT46" s="2">
        <f>$E$3/12</f>
        <v>2.15</v>
      </c>
      <c r="AU46" s="1">
        <f t="shared" si="37"/>
        <v>3799.15372816089</v>
      </c>
    </row>
    <row r="47" s="1" customFormat="1" spans="1:47">
      <c r="A47" s="6"/>
      <c r="B47" s="6"/>
      <c r="C47" s="9">
        <v>3</v>
      </c>
      <c r="D47" s="12">
        <v>15.6373785585484</v>
      </c>
      <c r="E47" s="13">
        <f t="shared" si="38"/>
        <v>10.1505872248571</v>
      </c>
      <c r="F47" s="9" t="s">
        <v>107</v>
      </c>
      <c r="G47" s="6">
        <v>4</v>
      </c>
      <c r="H47" s="11">
        <f t="shared" si="20"/>
        <v>15.6373785585484</v>
      </c>
      <c r="I47" s="11">
        <f t="shared" si="21"/>
        <v>288.787378558548</v>
      </c>
      <c r="J47" s="11">
        <f t="shared" si="22"/>
        <v>0.120082128733334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3.54557157537442</v>
      </c>
      <c r="P47" s="11">
        <f t="shared" si="25"/>
        <v>0.425759782347359</v>
      </c>
      <c r="Q47" s="17">
        <f t="shared" si="26"/>
        <v>0.0553487717051567</v>
      </c>
      <c r="R47" s="11">
        <f t="shared" si="27"/>
        <v>0.1264068</v>
      </c>
      <c r="S47" s="18">
        <f t="shared" si="28"/>
        <v>0.437862296214734</v>
      </c>
      <c r="T47" s="3">
        <v>0.01</v>
      </c>
      <c r="U47" s="19">
        <f t="shared" si="29"/>
        <v>0.00437862296214734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0.0324286229621473</v>
      </c>
      <c r="AR47" s="27">
        <f t="shared" si="35"/>
        <v>97.236</v>
      </c>
      <c r="AS47" s="1">
        <f t="shared" si="36"/>
        <v>0.13</v>
      </c>
      <c r="AT47" s="2">
        <f>$E$3/12</f>
        <v>2.15</v>
      </c>
      <c r="AU47" s="1">
        <f t="shared" si="37"/>
        <v>5904.89537738278</v>
      </c>
    </row>
    <row r="48" s="1" customFormat="1" spans="1:47">
      <c r="A48" s="6"/>
      <c r="B48" s="6"/>
      <c r="C48" s="9">
        <v>4</v>
      </c>
      <c r="D48" s="12">
        <v>19.830241676</v>
      </c>
      <c r="E48" s="13">
        <f t="shared" si="38"/>
        <v>15.6373785585484</v>
      </c>
      <c r="F48" s="9" t="s">
        <v>107</v>
      </c>
      <c r="G48" s="6">
        <v>5</v>
      </c>
      <c r="H48" s="11">
        <f t="shared" si="20"/>
        <v>19.830241676</v>
      </c>
      <c r="I48" s="11">
        <f t="shared" si="21"/>
        <v>292.980241676</v>
      </c>
      <c r="J48" s="11">
        <f t="shared" si="22"/>
        <v>0.194550136747457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2.96382120337571</v>
      </c>
      <c r="O48" s="11">
        <f t="shared" si="39"/>
        <v>1.12835058965135</v>
      </c>
      <c r="P48" s="11">
        <f t="shared" si="25"/>
        <v>0.219520761515745</v>
      </c>
      <c r="Q48" s="17">
        <f t="shared" si="26"/>
        <v>0.0285376989970468</v>
      </c>
      <c r="R48" s="11">
        <f t="shared" si="27"/>
        <v>0.1264068</v>
      </c>
      <c r="S48" s="18">
        <f t="shared" si="28"/>
        <v>0.225760789744276</v>
      </c>
      <c r="T48" s="3">
        <v>0.01</v>
      </c>
      <c r="U48" s="19">
        <f t="shared" si="29"/>
        <v>0.00225760789744277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0.0303076078974428</v>
      </c>
      <c r="AR48" s="27">
        <f t="shared" si="35"/>
        <v>97.236</v>
      </c>
      <c r="AS48" s="1">
        <f t="shared" si="36"/>
        <v>0.13</v>
      </c>
      <c r="AT48" s="2">
        <f>$E$3/12</f>
        <v>2.15</v>
      </c>
      <c r="AU48" s="1">
        <f t="shared" si="37"/>
        <v>5518.68187502246</v>
      </c>
    </row>
    <row r="49" s="1" customFormat="1" spans="1:47">
      <c r="A49" s="6"/>
      <c r="B49" s="6"/>
      <c r="C49" s="9">
        <v>5</v>
      </c>
      <c r="D49" s="12">
        <v>24.9849280029032</v>
      </c>
      <c r="E49" s="13">
        <f t="shared" si="38"/>
        <v>19.830241676</v>
      </c>
      <c r="F49" s="9" t="s">
        <v>109</v>
      </c>
      <c r="G49" s="6">
        <v>6</v>
      </c>
      <c r="H49" s="11">
        <f t="shared" si="20"/>
        <v>24.9849280029032</v>
      </c>
      <c r="I49" s="11">
        <f t="shared" si="21"/>
        <v>298.134928002903</v>
      </c>
      <c r="J49" s="11">
        <f t="shared" si="22"/>
        <v>0.345603264213842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1.88118982813561</v>
      </c>
      <c r="P49" s="11">
        <f t="shared" si="25"/>
        <v>0.650145345209543</v>
      </c>
      <c r="Q49" s="17">
        <f t="shared" si="26"/>
        <v>0.0845188948772406</v>
      </c>
      <c r="R49" s="11">
        <f t="shared" si="27"/>
        <v>0.1264068</v>
      </c>
      <c r="S49" s="18">
        <f t="shared" si="28"/>
        <v>0.668626172620781</v>
      </c>
      <c r="T49" s="3">
        <v>0.01</v>
      </c>
      <c r="U49" s="19">
        <f t="shared" si="29"/>
        <v>0.00668626172620781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0.0347362617262078</v>
      </c>
      <c r="AR49" s="27">
        <f t="shared" si="35"/>
        <v>97.236</v>
      </c>
      <c r="AS49" s="1">
        <f t="shared" si="36"/>
        <v>0.13</v>
      </c>
      <c r="AT49" s="2">
        <f>$E$3/12</f>
        <v>2.15</v>
      </c>
      <c r="AU49" s="1">
        <f t="shared" si="37"/>
        <v>6325.09100167665</v>
      </c>
    </row>
    <row r="50" s="1" customFormat="1" spans="1:47">
      <c r="A50" s="6"/>
      <c r="B50" s="6"/>
      <c r="C50" s="9">
        <v>6</v>
      </c>
      <c r="D50" s="12">
        <v>25.258618263</v>
      </c>
      <c r="E50" s="13">
        <f t="shared" si="38"/>
        <v>24.9849280029032</v>
      </c>
      <c r="F50" s="9" t="s">
        <v>107</v>
      </c>
      <c r="G50" s="6">
        <v>7</v>
      </c>
      <c r="H50" s="11">
        <f t="shared" si="20"/>
        <v>25.258618263</v>
      </c>
      <c r="I50" s="11">
        <f t="shared" si="21"/>
        <v>298.408618263</v>
      </c>
      <c r="J50" s="11">
        <f t="shared" si="22"/>
        <v>0.35611197227558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2.20340448292607</v>
      </c>
      <c r="P50" s="11">
        <f t="shared" si="25"/>
        <v>0.784658716135656</v>
      </c>
      <c r="Q50" s="17">
        <f t="shared" si="26"/>
        <v>0.102005633097635</v>
      </c>
      <c r="R50" s="11">
        <f t="shared" si="27"/>
        <v>0.1264068</v>
      </c>
      <c r="S50" s="18">
        <f t="shared" si="28"/>
        <v>0.806963178386252</v>
      </c>
      <c r="T50" s="3">
        <v>0.01</v>
      </c>
      <c r="U50" s="19">
        <f t="shared" si="29"/>
        <v>0.00806963178386252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0.0421696317838625</v>
      </c>
      <c r="AR50" s="27">
        <f t="shared" si="35"/>
        <v>97.236</v>
      </c>
      <c r="AS50" s="1">
        <f t="shared" si="36"/>
        <v>0.13</v>
      </c>
      <c r="AT50" s="2">
        <f>$E$3/12</f>
        <v>2.15</v>
      </c>
      <c r="AU50" s="1">
        <f t="shared" si="37"/>
        <v>7678.62588791144</v>
      </c>
    </row>
    <row r="51" s="1" customFormat="1" spans="1:47">
      <c r="A51" s="6"/>
      <c r="B51" s="6"/>
      <c r="C51" s="9">
        <v>7</v>
      </c>
      <c r="D51" s="12">
        <v>27.7209911519355</v>
      </c>
      <c r="E51" s="13">
        <f t="shared" si="38"/>
        <v>25.258618263</v>
      </c>
      <c r="F51" s="9" t="s">
        <v>107</v>
      </c>
      <c r="G51" s="6">
        <v>8</v>
      </c>
      <c r="H51" s="11">
        <f t="shared" si="20"/>
        <v>27.7209911519355</v>
      </c>
      <c r="I51" s="11">
        <f t="shared" si="21"/>
        <v>300.870991151935</v>
      </c>
      <c r="J51" s="11">
        <f t="shared" si="22"/>
        <v>0.465115697502492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2.39110576679041</v>
      </c>
      <c r="P51" s="11">
        <f t="shared" si="25"/>
        <v>1.11214082652295</v>
      </c>
      <c r="Q51" s="17">
        <f t="shared" si="26"/>
        <v>0.144578307447984</v>
      </c>
      <c r="R51" s="11">
        <f t="shared" si="27"/>
        <v>0.1264068</v>
      </c>
      <c r="S51" s="18">
        <f t="shared" si="28"/>
        <v>1.14375419240091</v>
      </c>
      <c r="T51" s="3">
        <v>0.01</v>
      </c>
      <c r="U51" s="19">
        <f t="shared" si="29"/>
        <v>0.0114375419240091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0.0455375419240091</v>
      </c>
      <c r="AR51" s="27">
        <f t="shared" si="35"/>
        <v>97.236</v>
      </c>
      <c r="AS51" s="1">
        <f t="shared" si="36"/>
        <v>0.13</v>
      </c>
      <c r="AT51" s="2">
        <f>$E$3/12</f>
        <v>2.15</v>
      </c>
      <c r="AU51" s="1">
        <f t="shared" si="37"/>
        <v>8291.88526192821</v>
      </c>
    </row>
    <row r="52" s="1" customFormat="1" spans="1:47">
      <c r="A52" s="6"/>
      <c r="B52" s="6"/>
      <c r="C52" s="9">
        <v>8</v>
      </c>
      <c r="D52" s="12">
        <v>26.8690673006452</v>
      </c>
      <c r="E52" s="13">
        <f t="shared" si="38"/>
        <v>27.7209911519355</v>
      </c>
      <c r="F52" s="9" t="s">
        <v>107</v>
      </c>
      <c r="G52" s="6">
        <v>9</v>
      </c>
      <c r="H52" s="11">
        <f t="shared" si="20"/>
        <v>26.8690673006452</v>
      </c>
      <c r="I52" s="11">
        <f t="shared" si="21"/>
        <v>300.019067300645</v>
      </c>
      <c r="J52" s="11">
        <f t="shared" si="22"/>
        <v>0.424279374981493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2.25132494026746</v>
      </c>
      <c r="P52" s="11">
        <f t="shared" si="25"/>
        <v>0.955190738536924</v>
      </c>
      <c r="Q52" s="17">
        <f t="shared" si="26"/>
        <v>0.1241747960098</v>
      </c>
      <c r="R52" s="11">
        <f t="shared" si="27"/>
        <v>0.1264068</v>
      </c>
      <c r="S52" s="18">
        <f t="shared" si="28"/>
        <v>0.982342690502411</v>
      </c>
      <c r="T52" s="3">
        <v>0.01</v>
      </c>
      <c r="U52" s="19">
        <f t="shared" si="29"/>
        <v>0.00982342690502411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0.0378734269050241</v>
      </c>
      <c r="AR52" s="27">
        <f t="shared" si="35"/>
        <v>97.236</v>
      </c>
      <c r="AS52" s="1">
        <f t="shared" si="36"/>
        <v>0.13</v>
      </c>
      <c r="AT52" s="2">
        <f>$E$3/12</f>
        <v>2.15</v>
      </c>
      <c r="AU52" s="1">
        <f t="shared" si="37"/>
        <v>6896.33425749117</v>
      </c>
    </row>
    <row r="53" s="1" customFormat="1" spans="1:47">
      <c r="A53" s="6"/>
      <c r="B53" s="6"/>
      <c r="C53" s="9">
        <v>9</v>
      </c>
      <c r="D53" s="12">
        <v>25.2070603913333</v>
      </c>
      <c r="E53" s="13">
        <f t="shared" si="38"/>
        <v>26.8690673006452</v>
      </c>
      <c r="F53" s="9" t="s">
        <v>107</v>
      </c>
      <c r="G53" s="6">
        <v>10</v>
      </c>
      <c r="H53" s="11">
        <f t="shared" si="20"/>
        <v>25.2070603913333</v>
      </c>
      <c r="I53" s="11">
        <f t="shared" si="21"/>
        <v>298.357060391333</v>
      </c>
      <c r="J53" s="11">
        <f t="shared" si="22"/>
        <v>0.354109687564845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2.26849420173053</v>
      </c>
      <c r="P53" s="11">
        <f t="shared" si="25"/>
        <v>0.803295773017463</v>
      </c>
      <c r="Q53" s="17">
        <f t="shared" si="26"/>
        <v>0.10442845049227</v>
      </c>
      <c r="R53" s="11">
        <f t="shared" si="27"/>
        <v>0.1264068</v>
      </c>
      <c r="S53" s="18">
        <f t="shared" si="28"/>
        <v>0.826130006394198</v>
      </c>
      <c r="T53" s="3">
        <v>0.01</v>
      </c>
      <c r="U53" s="19">
        <f t="shared" si="29"/>
        <v>0.00826130006394198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0.036311300063942</v>
      </c>
      <c r="AR53" s="27">
        <f t="shared" si="35"/>
        <v>97.236</v>
      </c>
      <c r="AS53" s="1">
        <f t="shared" si="36"/>
        <v>0.13</v>
      </c>
      <c r="AT53" s="2">
        <f>$E$3/12</f>
        <v>2.15</v>
      </c>
      <c r="AU53" s="1">
        <f t="shared" si="37"/>
        <v>6611.88815031115</v>
      </c>
    </row>
    <row r="54" s="1" customFormat="1" spans="1:47">
      <c r="A54" s="6"/>
      <c r="B54" s="6"/>
      <c r="C54" s="9">
        <v>10</v>
      </c>
      <c r="D54" s="12">
        <v>19.0544690609677</v>
      </c>
      <c r="E54" s="13">
        <f t="shared" si="38"/>
        <v>25.2070603913333</v>
      </c>
      <c r="F54" s="9" t="s">
        <v>107</v>
      </c>
      <c r="G54" s="6">
        <v>11</v>
      </c>
      <c r="H54" s="11">
        <f t="shared" si="20"/>
        <v>19.0544690609677</v>
      </c>
      <c r="I54" s="11">
        <f t="shared" si="21"/>
        <v>292.204469060968</v>
      </c>
      <c r="J54" s="11">
        <f t="shared" si="22"/>
        <v>0.178120114989684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1.39193850727742</v>
      </c>
      <c r="O54" s="11">
        <f t="shared" si="39"/>
        <v>1.04561992143565</v>
      </c>
      <c r="P54" s="11">
        <f t="shared" si="25"/>
        <v>0.186245940641623</v>
      </c>
      <c r="Q54" s="17">
        <f t="shared" si="26"/>
        <v>0.024211972283411</v>
      </c>
      <c r="R54" s="11">
        <f t="shared" si="27"/>
        <v>0.1264068</v>
      </c>
      <c r="S54" s="18">
        <f t="shared" si="28"/>
        <v>0.191540109261614</v>
      </c>
      <c r="T54" s="3">
        <v>0.01</v>
      </c>
      <c r="U54" s="19">
        <f t="shared" si="29"/>
        <v>0.00191540109261614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0.0210154010926161</v>
      </c>
      <c r="AR54" s="27">
        <f t="shared" si="35"/>
        <v>97.236</v>
      </c>
      <c r="AS54" s="1">
        <f t="shared" si="36"/>
        <v>0.13</v>
      </c>
      <c r="AT54" s="2">
        <f>$E$3/12</f>
        <v>2.15</v>
      </c>
      <c r="AU54" s="1">
        <f t="shared" si="37"/>
        <v>3826.67327288254</v>
      </c>
    </row>
    <row r="55" s="1" customFormat="1" spans="1:48">
      <c r="A55" s="6"/>
      <c r="B55" s="6"/>
      <c r="C55" s="9">
        <v>11</v>
      </c>
      <c r="D55" s="12">
        <v>16.4347704446667</v>
      </c>
      <c r="E55" s="13">
        <f t="shared" si="38"/>
        <v>19.0544690609677</v>
      </c>
      <c r="F55" s="9" t="s">
        <v>109</v>
      </c>
      <c r="G55" s="6">
        <v>12</v>
      </c>
      <c r="H55" s="11">
        <f t="shared" si="20"/>
        <v>16.4347704446667</v>
      </c>
      <c r="I55" s="11">
        <f t="shared" si="21"/>
        <v>289.584770444667</v>
      </c>
      <c r="J55" s="11">
        <f t="shared" si="22"/>
        <v>0.131764415638968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1.83173398079403</v>
      </c>
      <c r="P55" s="11">
        <f t="shared" si="25"/>
        <v>0.241357357585367</v>
      </c>
      <c r="Q55" s="17">
        <f t="shared" si="26"/>
        <v>0.0313764564860977</v>
      </c>
      <c r="R55" s="11">
        <f t="shared" si="27"/>
        <v>0.1264068</v>
      </c>
      <c r="S55" s="18">
        <f t="shared" si="28"/>
        <v>0.248218106036208</v>
      </c>
      <c r="T55" s="3">
        <v>0.01</v>
      </c>
      <c r="U55" s="19">
        <f t="shared" si="29"/>
        <v>0.00248218106036208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0.0215821810603621</v>
      </c>
      <c r="AR55" s="27">
        <f t="shared" si="35"/>
        <v>97.236</v>
      </c>
      <c r="AS55" s="1">
        <f t="shared" si="36"/>
        <v>0.13</v>
      </c>
      <c r="AT55" s="2">
        <f>$E$3/12</f>
        <v>2.15</v>
      </c>
      <c r="AU55" s="1">
        <f t="shared" si="37"/>
        <v>3929.87766782224</v>
      </c>
      <c r="AV55" s="1">
        <f>SUM(AU44:AU55)</f>
        <v>66061.5973942237</v>
      </c>
    </row>
    <row r="56" s="1" customFormat="1" spans="1:46">
      <c r="A56" s="6"/>
      <c r="B56" s="6"/>
      <c r="C56" s="9">
        <v>12</v>
      </c>
      <c r="D56" s="12">
        <v>11.8908474672258</v>
      </c>
      <c r="E56" s="13">
        <f t="shared" si="38"/>
        <v>16.4347704446667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10.38</v>
      </c>
      <c r="E60" s="9"/>
      <c r="F60" s="9"/>
      <c r="G60" s="6">
        <v>1</v>
      </c>
      <c r="H60" s="11">
        <f t="shared" ref="H60:H71" si="40">E61</f>
        <v>10.38</v>
      </c>
      <c r="I60" s="11">
        <f t="shared" ref="I60:I71" si="41">H60+273.15</f>
        <v>283.53</v>
      </c>
      <c r="J60" s="11">
        <f t="shared" ref="J60:J71" si="42">EXP(($C$18*(I60-$C$16))/($C$19*I60*$C$16))</f>
        <v>0.0642635123949528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0.0886643680513164</v>
      </c>
      <c r="Q60" s="17">
        <f t="shared" ref="Q60:Q71" si="46">P60*$B$62</f>
        <v>0.00886643680513164</v>
      </c>
      <c r="R60" s="11">
        <f t="shared" ref="R60:R71" si="47">L60*$B$62</f>
        <v>0.13797</v>
      </c>
      <c r="S60" s="18">
        <f t="shared" ref="S60:S71" si="48">Q60/R60</f>
        <v>0.0642635123949528</v>
      </c>
      <c r="T60" s="3">
        <v>0.01</v>
      </c>
      <c r="U60" s="19">
        <f t="shared" ref="U60:U71" si="49">S60*T60</f>
        <v>0.000642635123949528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0.0129426351239495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1.575</v>
      </c>
      <c r="AU60" s="1">
        <f t="shared" ref="AU60:AU71" si="57">AT60*10000*AS60*0.67*AR60*AQ60</f>
        <v>1884.35503713615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9.58542008474194</v>
      </c>
      <c r="E61" s="13">
        <f t="shared" ref="E61:E72" si="58">D60</f>
        <v>10.38</v>
      </c>
      <c r="F61" s="9" t="s">
        <v>107</v>
      </c>
      <c r="G61" s="6">
        <v>2</v>
      </c>
      <c r="H61" s="11">
        <f t="shared" si="40"/>
        <v>9.58542008474194</v>
      </c>
      <c r="I61" s="11">
        <f t="shared" si="41"/>
        <v>282.735420084742</v>
      </c>
      <c r="J61" s="11">
        <f t="shared" si="42"/>
        <v>0.0583512985121065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2.67073563194868</v>
      </c>
      <c r="P61" s="11">
        <f t="shared" si="45"/>
        <v>0.155840892106757</v>
      </c>
      <c r="Q61" s="17">
        <f t="shared" si="46"/>
        <v>0.0155840892106757</v>
      </c>
      <c r="R61" s="11">
        <f t="shared" si="47"/>
        <v>0.13797</v>
      </c>
      <c r="S61" s="18">
        <f t="shared" si="48"/>
        <v>0.112952737629019</v>
      </c>
      <c r="T61" s="3">
        <v>0.01</v>
      </c>
      <c r="U61" s="19">
        <f t="shared" si="49"/>
        <v>0.00112952737629019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0.0134295273762902</v>
      </c>
      <c r="AR61" s="27">
        <f t="shared" si="55"/>
        <v>137.97</v>
      </c>
      <c r="AS61" s="1">
        <f t="shared" si="56"/>
        <v>0.1</v>
      </c>
      <c r="AT61" s="2">
        <f>$E$5/12</f>
        <v>1.575</v>
      </c>
      <c r="AU61" s="1">
        <f t="shared" si="57"/>
        <v>1955.24306414566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10.1505872248571</v>
      </c>
      <c r="E62" s="13">
        <f t="shared" si="58"/>
        <v>9.58542008474194</v>
      </c>
      <c r="F62" s="9" t="s">
        <v>107</v>
      </c>
      <c r="G62" s="6">
        <v>3</v>
      </c>
      <c r="H62" s="11">
        <f t="shared" si="40"/>
        <v>10.1505872248571</v>
      </c>
      <c r="I62" s="11">
        <f t="shared" si="41"/>
        <v>283.300587224857</v>
      </c>
      <c r="J62" s="11">
        <f t="shared" si="42"/>
        <v>0.0625010224226536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3.89459473984193</v>
      </c>
      <c r="P62" s="11">
        <f t="shared" si="45"/>
        <v>0.243416153162009</v>
      </c>
      <c r="Q62" s="17">
        <f t="shared" si="46"/>
        <v>0.0243416153162009</v>
      </c>
      <c r="R62" s="11">
        <f t="shared" si="47"/>
        <v>0.13797</v>
      </c>
      <c r="S62" s="18">
        <f t="shared" si="48"/>
        <v>0.176426870451554</v>
      </c>
      <c r="T62" s="3">
        <v>0.01</v>
      </c>
      <c r="U62" s="19">
        <f t="shared" si="49"/>
        <v>0.00176426870451554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0.0140642687045155</v>
      </c>
      <c r="AR62" s="27">
        <f t="shared" si="55"/>
        <v>137.97</v>
      </c>
      <c r="AS62" s="1">
        <f t="shared" si="56"/>
        <v>0.1</v>
      </c>
      <c r="AT62" s="2">
        <f>$E$5/12</f>
        <v>1.575</v>
      </c>
      <c r="AU62" s="1">
        <f t="shared" si="57"/>
        <v>2047.65685837421</v>
      </c>
    </row>
    <row r="63" s="1" customFormat="1" spans="1:47">
      <c r="A63" s="6"/>
      <c r="B63" s="6"/>
      <c r="C63" s="9">
        <v>3</v>
      </c>
      <c r="D63" s="12">
        <v>15.6373785585484</v>
      </c>
      <c r="E63" s="13">
        <f t="shared" si="58"/>
        <v>10.1505872248571</v>
      </c>
      <c r="F63" s="9" t="s">
        <v>107</v>
      </c>
      <c r="G63" s="6">
        <v>4</v>
      </c>
      <c r="H63" s="11">
        <f t="shared" si="40"/>
        <v>15.6373785585484</v>
      </c>
      <c r="I63" s="11">
        <f t="shared" si="41"/>
        <v>288.787378558548</v>
      </c>
      <c r="J63" s="11">
        <f t="shared" si="42"/>
        <v>0.120082128733334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5.03087858667992</v>
      </c>
      <c r="P63" s="11">
        <f t="shared" si="45"/>
        <v>0.604118610087469</v>
      </c>
      <c r="Q63" s="17">
        <f t="shared" si="46"/>
        <v>0.0604118610087469</v>
      </c>
      <c r="R63" s="11">
        <f t="shared" si="47"/>
        <v>0.13797</v>
      </c>
      <c r="S63" s="18">
        <f t="shared" si="48"/>
        <v>0.437862296214734</v>
      </c>
      <c r="T63" s="3">
        <v>0.01</v>
      </c>
      <c r="U63" s="19">
        <f t="shared" si="49"/>
        <v>0.00437862296214734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0.0224286229621473</v>
      </c>
      <c r="AR63" s="27">
        <f t="shared" si="55"/>
        <v>137.97</v>
      </c>
      <c r="AS63" s="1">
        <f t="shared" si="56"/>
        <v>0.1</v>
      </c>
      <c r="AT63" s="2">
        <f>$E$5/12</f>
        <v>1.575</v>
      </c>
      <c r="AU63" s="1">
        <f t="shared" si="57"/>
        <v>3265.4469704198</v>
      </c>
    </row>
    <row r="64" s="1" customFormat="1" spans="1:47">
      <c r="A64" s="6"/>
      <c r="B64" s="6"/>
      <c r="C64" s="9">
        <v>4</v>
      </c>
      <c r="D64" s="12">
        <v>19.830241676</v>
      </c>
      <c r="E64" s="13">
        <f t="shared" si="58"/>
        <v>15.6373785585484</v>
      </c>
      <c r="F64" s="9" t="s">
        <v>107</v>
      </c>
      <c r="G64" s="6">
        <v>5</v>
      </c>
      <c r="H64" s="11">
        <f t="shared" si="40"/>
        <v>19.830241676</v>
      </c>
      <c r="I64" s="11">
        <f t="shared" si="41"/>
        <v>292.980241676</v>
      </c>
      <c r="J64" s="11">
        <f t="shared" si="42"/>
        <v>0.194550136747457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4.20542197776283</v>
      </c>
      <c r="O64" s="11">
        <f t="shared" si="59"/>
        <v>1.60103799882962</v>
      </c>
      <c r="P64" s="11">
        <f t="shared" si="45"/>
        <v>0.311482161610178</v>
      </c>
      <c r="Q64" s="17">
        <f t="shared" si="46"/>
        <v>0.0311482161610178</v>
      </c>
      <c r="R64" s="11">
        <f t="shared" si="47"/>
        <v>0.13797</v>
      </c>
      <c r="S64" s="18">
        <f t="shared" si="48"/>
        <v>0.225760789744276</v>
      </c>
      <c r="T64" s="3">
        <v>0.01</v>
      </c>
      <c r="U64" s="19">
        <f t="shared" si="49"/>
        <v>0.00225760789744276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0.0203076078974428</v>
      </c>
      <c r="AR64" s="27">
        <f t="shared" si="55"/>
        <v>137.97</v>
      </c>
      <c r="AS64" s="1">
        <f t="shared" si="56"/>
        <v>0.1</v>
      </c>
      <c r="AT64" s="2">
        <f>$E$5/12</f>
        <v>1.575</v>
      </c>
      <c r="AU64" s="1">
        <f t="shared" si="57"/>
        <v>2956.64235816414</v>
      </c>
    </row>
    <row r="65" s="1" customFormat="1" spans="1:47">
      <c r="A65" s="6"/>
      <c r="B65" s="6"/>
      <c r="C65" s="9">
        <v>5</v>
      </c>
      <c r="D65" s="12">
        <v>24.9849280029032</v>
      </c>
      <c r="E65" s="13">
        <f t="shared" si="58"/>
        <v>19.830241676</v>
      </c>
      <c r="F65" s="9" t="s">
        <v>109</v>
      </c>
      <c r="G65" s="6">
        <v>6</v>
      </c>
      <c r="H65" s="11">
        <f t="shared" si="40"/>
        <v>24.9849280029032</v>
      </c>
      <c r="I65" s="11">
        <f t="shared" si="41"/>
        <v>298.134928002903</v>
      </c>
      <c r="J65" s="11">
        <f t="shared" si="42"/>
        <v>0.345603264213842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2.66925583721944</v>
      </c>
      <c r="P65" s="11">
        <f t="shared" si="45"/>
        <v>0.922503530364892</v>
      </c>
      <c r="Q65" s="17">
        <f t="shared" si="46"/>
        <v>0.0922503530364892</v>
      </c>
      <c r="R65" s="11">
        <f t="shared" si="47"/>
        <v>0.13797</v>
      </c>
      <c r="S65" s="18">
        <f t="shared" si="48"/>
        <v>0.668626172620781</v>
      </c>
      <c r="T65" s="3">
        <v>0.01</v>
      </c>
      <c r="U65" s="19">
        <f t="shared" si="49"/>
        <v>0.00668626172620781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0.0247362617262078</v>
      </c>
      <c r="AR65" s="27">
        <f t="shared" si="55"/>
        <v>137.97</v>
      </c>
      <c r="AS65" s="1">
        <f t="shared" si="56"/>
        <v>0.1</v>
      </c>
      <c r="AT65" s="2">
        <f>$E$5/12</f>
        <v>1.575</v>
      </c>
      <c r="AU65" s="1">
        <f t="shared" si="57"/>
        <v>3601.42265754255</v>
      </c>
    </row>
    <row r="66" s="1" customFormat="1" spans="1:47">
      <c r="A66" s="6"/>
      <c r="B66" s="6"/>
      <c r="C66" s="9">
        <v>6</v>
      </c>
      <c r="D66" s="12">
        <v>25.258618263</v>
      </c>
      <c r="E66" s="13">
        <f t="shared" si="58"/>
        <v>24.9849280029032</v>
      </c>
      <c r="F66" s="9" t="s">
        <v>107</v>
      </c>
      <c r="G66" s="6">
        <v>7</v>
      </c>
      <c r="H66" s="11">
        <f t="shared" si="40"/>
        <v>25.258618263</v>
      </c>
      <c r="I66" s="11">
        <f t="shared" si="41"/>
        <v>298.408618263</v>
      </c>
      <c r="J66" s="11">
        <f t="shared" si="42"/>
        <v>0.35611197227558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3.12645230685455</v>
      </c>
      <c r="P66" s="11">
        <f t="shared" si="45"/>
        <v>1.11336709721951</v>
      </c>
      <c r="Q66" s="17">
        <f t="shared" si="46"/>
        <v>0.111336709721951</v>
      </c>
      <c r="R66" s="11">
        <f t="shared" si="47"/>
        <v>0.13797</v>
      </c>
      <c r="S66" s="18">
        <f t="shared" si="48"/>
        <v>0.806963178386252</v>
      </c>
      <c r="T66" s="3">
        <v>0.01</v>
      </c>
      <c r="U66" s="19">
        <f t="shared" si="49"/>
        <v>0.00806963178386252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0.0312696317838625</v>
      </c>
      <c r="AR66" s="27">
        <f t="shared" si="55"/>
        <v>137.97</v>
      </c>
      <c r="AS66" s="1">
        <f t="shared" si="56"/>
        <v>0.1</v>
      </c>
      <c r="AT66" s="2">
        <f>$E$5/12</f>
        <v>1.575</v>
      </c>
      <c r="AU66" s="1">
        <f t="shared" si="57"/>
        <v>4552.63457534089</v>
      </c>
    </row>
    <row r="67" s="1" customFormat="1" spans="1:47">
      <c r="A67" s="6"/>
      <c r="B67" s="6"/>
      <c r="C67" s="9">
        <v>7</v>
      </c>
      <c r="D67" s="12">
        <v>27.7209911519355</v>
      </c>
      <c r="E67" s="13">
        <f t="shared" si="58"/>
        <v>25.258618263</v>
      </c>
      <c r="F67" s="9" t="s">
        <v>107</v>
      </c>
      <c r="G67" s="6">
        <v>8</v>
      </c>
      <c r="H67" s="11">
        <f t="shared" si="40"/>
        <v>27.7209911519355</v>
      </c>
      <c r="I67" s="11">
        <f t="shared" si="41"/>
        <v>300.870991151935</v>
      </c>
      <c r="J67" s="11">
        <f t="shared" si="42"/>
        <v>0.465115697502492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3.39278520963504</v>
      </c>
      <c r="P67" s="11">
        <f t="shared" si="45"/>
        <v>1.57803765925554</v>
      </c>
      <c r="Q67" s="17">
        <f t="shared" si="46"/>
        <v>0.157803765925554</v>
      </c>
      <c r="R67" s="11">
        <f t="shared" si="47"/>
        <v>0.13797</v>
      </c>
      <c r="S67" s="18">
        <f t="shared" si="48"/>
        <v>1.14375419240091</v>
      </c>
      <c r="T67" s="3">
        <v>0.01</v>
      </c>
      <c r="U67" s="19">
        <f t="shared" si="49"/>
        <v>0.0114375419240091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0.0346375419240091</v>
      </c>
      <c r="AR67" s="27">
        <f t="shared" si="55"/>
        <v>137.97</v>
      </c>
      <c r="AS67" s="1">
        <f t="shared" si="56"/>
        <v>0.1</v>
      </c>
      <c r="AT67" s="2">
        <f>$E$5/12</f>
        <v>1.575</v>
      </c>
      <c r="AU67" s="1">
        <f t="shared" si="57"/>
        <v>5042.97818592941</v>
      </c>
    </row>
    <row r="68" s="1" customFormat="1" spans="1:47">
      <c r="A68" s="6"/>
      <c r="B68" s="6"/>
      <c r="C68" s="9">
        <v>8</v>
      </c>
      <c r="D68" s="12">
        <v>26.8690673006452</v>
      </c>
      <c r="E68" s="13">
        <f t="shared" si="58"/>
        <v>27.7209911519355</v>
      </c>
      <c r="F68" s="9" t="s">
        <v>107</v>
      </c>
      <c r="G68" s="6">
        <v>9</v>
      </c>
      <c r="H68" s="11">
        <f t="shared" si="40"/>
        <v>26.8690673006452</v>
      </c>
      <c r="I68" s="11">
        <f t="shared" si="41"/>
        <v>300.019067300645</v>
      </c>
      <c r="J68" s="11">
        <f t="shared" si="42"/>
        <v>0.424279374981493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3.1944475503795</v>
      </c>
      <c r="P68" s="11">
        <f t="shared" si="45"/>
        <v>1.35533821008618</v>
      </c>
      <c r="Q68" s="17">
        <f t="shared" si="46"/>
        <v>0.135533821008618</v>
      </c>
      <c r="R68" s="11">
        <f t="shared" si="47"/>
        <v>0.13797</v>
      </c>
      <c r="S68" s="18">
        <f t="shared" si="48"/>
        <v>0.98234269050241</v>
      </c>
      <c r="T68" s="3">
        <v>0.01</v>
      </c>
      <c r="U68" s="19">
        <f t="shared" si="49"/>
        <v>0.0098234269050241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0.0278734269050241</v>
      </c>
      <c r="AR68" s="27">
        <f t="shared" si="55"/>
        <v>137.97</v>
      </c>
      <c r="AS68" s="1">
        <f t="shared" si="56"/>
        <v>0.1</v>
      </c>
      <c r="AT68" s="2">
        <f>$E$5/12</f>
        <v>1.575</v>
      </c>
      <c r="AU68" s="1">
        <f t="shared" si="57"/>
        <v>4058.17145331844</v>
      </c>
    </row>
    <row r="69" s="1" customFormat="1" spans="1:47">
      <c r="A69" s="6"/>
      <c r="B69" s="6"/>
      <c r="C69" s="9">
        <v>9</v>
      </c>
      <c r="D69" s="12">
        <v>25.2070603913333</v>
      </c>
      <c r="E69" s="13">
        <f t="shared" si="58"/>
        <v>26.8690673006452</v>
      </c>
      <c r="F69" s="9" t="s">
        <v>107</v>
      </c>
      <c r="G69" s="6">
        <v>10</v>
      </c>
      <c r="H69" s="11">
        <f t="shared" si="40"/>
        <v>25.2070603913333</v>
      </c>
      <c r="I69" s="11">
        <f t="shared" si="41"/>
        <v>298.357060391333</v>
      </c>
      <c r="J69" s="11">
        <f t="shared" si="42"/>
        <v>0.354109687564845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3.21880934029332</v>
      </c>
      <c r="P69" s="11">
        <f t="shared" si="45"/>
        <v>1.13981156982208</v>
      </c>
      <c r="Q69" s="17">
        <f t="shared" si="46"/>
        <v>0.113981156982208</v>
      </c>
      <c r="R69" s="11">
        <f t="shared" si="47"/>
        <v>0.13797</v>
      </c>
      <c r="S69" s="18">
        <f t="shared" si="48"/>
        <v>0.826130006394198</v>
      </c>
      <c r="T69" s="3">
        <v>0.01</v>
      </c>
      <c r="U69" s="19">
        <f t="shared" si="49"/>
        <v>0.00826130006394198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0.026311300063942</v>
      </c>
      <c r="AR69" s="27">
        <f t="shared" si="55"/>
        <v>137.97</v>
      </c>
      <c r="AS69" s="1">
        <f t="shared" si="56"/>
        <v>0.1</v>
      </c>
      <c r="AT69" s="2">
        <f>$E$5/12</f>
        <v>1.575</v>
      </c>
      <c r="AU69" s="1">
        <f t="shared" si="57"/>
        <v>3830.73696617974</v>
      </c>
    </row>
    <row r="70" s="1" customFormat="1" spans="1:47">
      <c r="A70" s="6"/>
      <c r="B70" s="6"/>
      <c r="C70" s="9">
        <v>10</v>
      </c>
      <c r="D70" s="12">
        <v>19.0544690609677</v>
      </c>
      <c r="E70" s="13">
        <f t="shared" si="58"/>
        <v>25.2070603913333</v>
      </c>
      <c r="F70" s="9" t="s">
        <v>107</v>
      </c>
      <c r="G70" s="6">
        <v>11</v>
      </c>
      <c r="H70" s="11">
        <f t="shared" si="40"/>
        <v>19.0544690609677</v>
      </c>
      <c r="I70" s="11">
        <f t="shared" si="41"/>
        <v>292.204469060968</v>
      </c>
      <c r="J70" s="11">
        <f t="shared" si="42"/>
        <v>0.178120114989684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1.97504788194769</v>
      </c>
      <c r="O70" s="11">
        <f t="shared" si="59"/>
        <v>1.48364988852356</v>
      </c>
      <c r="P70" s="11">
        <f t="shared" si="45"/>
        <v>0.264267888748249</v>
      </c>
      <c r="Q70" s="17">
        <f t="shared" si="46"/>
        <v>0.0264267888748249</v>
      </c>
      <c r="R70" s="11">
        <f t="shared" si="47"/>
        <v>0.13797</v>
      </c>
      <c r="S70" s="18">
        <f t="shared" si="48"/>
        <v>0.191540109261614</v>
      </c>
      <c r="T70" s="3">
        <v>0.01</v>
      </c>
      <c r="U70" s="19">
        <f t="shared" si="49"/>
        <v>0.00191540109261614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0.0142154010926161</v>
      </c>
      <c r="AR70" s="27">
        <f t="shared" si="55"/>
        <v>137.97</v>
      </c>
      <c r="AS70" s="1">
        <f t="shared" si="56"/>
        <v>0.1</v>
      </c>
      <c r="AT70" s="2">
        <f>$E$5/12</f>
        <v>1.575</v>
      </c>
      <c r="AU70" s="1">
        <f t="shared" si="57"/>
        <v>2069.66065235159</v>
      </c>
    </row>
    <row r="71" s="1" customFormat="1" spans="1:48">
      <c r="A71" s="6"/>
      <c r="B71" s="6"/>
      <c r="C71" s="9">
        <v>11</v>
      </c>
      <c r="D71" s="12">
        <v>16.4347704446667</v>
      </c>
      <c r="E71" s="13">
        <f t="shared" si="58"/>
        <v>19.0544690609677</v>
      </c>
      <c r="F71" s="9" t="s">
        <v>109</v>
      </c>
      <c r="G71" s="6">
        <v>12</v>
      </c>
      <c r="H71" s="11">
        <f t="shared" si="40"/>
        <v>16.4347704446667</v>
      </c>
      <c r="I71" s="11">
        <f t="shared" si="41"/>
        <v>289.584770444667</v>
      </c>
      <c r="J71" s="11">
        <f t="shared" si="42"/>
        <v>0.131764415638968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2.59908199977531</v>
      </c>
      <c r="P71" s="11">
        <f t="shared" si="45"/>
        <v>0.342466520898156</v>
      </c>
      <c r="Q71" s="17">
        <f t="shared" si="46"/>
        <v>0.0342466520898156</v>
      </c>
      <c r="R71" s="11">
        <f t="shared" si="47"/>
        <v>0.13797</v>
      </c>
      <c r="S71" s="18">
        <f t="shared" si="48"/>
        <v>0.248218106036208</v>
      </c>
      <c r="T71" s="3">
        <v>0.01</v>
      </c>
      <c r="U71" s="19">
        <f t="shared" si="49"/>
        <v>0.00248218106036208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0.0147821810603621</v>
      </c>
      <c r="AR71" s="27">
        <f t="shared" si="55"/>
        <v>137.97</v>
      </c>
      <c r="AS71" s="1">
        <f t="shared" si="56"/>
        <v>0.1</v>
      </c>
      <c r="AT71" s="2">
        <f>$E$5/12</f>
        <v>1.575</v>
      </c>
      <c r="AU71" s="1">
        <f t="shared" si="57"/>
        <v>2152.17975892778</v>
      </c>
      <c r="AV71" s="1">
        <f>SUM(AU60:AU71)</f>
        <v>37417.1285378304</v>
      </c>
    </row>
    <row r="72" s="1" customFormat="1" spans="1:46">
      <c r="A72" s="6"/>
      <c r="B72" s="6"/>
      <c r="C72" s="9">
        <v>12</v>
      </c>
      <c r="D72" s="12">
        <v>11.8908474672258</v>
      </c>
      <c r="E72" s="13">
        <f t="shared" si="58"/>
        <v>16.4347704446667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10.38</v>
      </c>
      <c r="E76" s="9"/>
      <c r="F76" s="9"/>
      <c r="G76" s="6">
        <v>1</v>
      </c>
      <c r="H76" s="11">
        <f t="shared" ref="H76:H87" si="60">E77</f>
        <v>10.38</v>
      </c>
      <c r="I76" s="11">
        <f t="shared" ref="I76:I87" si="61">H76+273.15</f>
        <v>283.53</v>
      </c>
      <c r="J76" s="11">
        <f t="shared" ref="J76:J87" si="62">EXP(($C$18*(I76-$C$16))/($C$19*I76*$C$16))</f>
        <v>0.0642635123949528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0.00502939636234649</v>
      </c>
      <c r="Q76" s="17">
        <f t="shared" ref="Q76:Q87" si="66">P76*$B$78</f>
        <v>0.000653821527105044</v>
      </c>
      <c r="R76" s="11">
        <f t="shared" ref="R76:R87" si="67">L76*$B$78</f>
        <v>0.0101740708333333</v>
      </c>
      <c r="S76" s="18">
        <f t="shared" ref="S76:S87" si="68">Q76/R76</f>
        <v>0.064263512394953</v>
      </c>
      <c r="T76" s="3">
        <v>0.01</v>
      </c>
      <c r="U76" s="19">
        <f t="shared" ref="U76:U87" si="69">S76*T76</f>
        <v>0.00064263512394953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0.0122426351239495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9.58542008474194</v>
      </c>
      <c r="E77" s="13">
        <f t="shared" ref="E77:E88" si="78">D76</f>
        <v>10.38</v>
      </c>
      <c r="F77" s="9" t="s">
        <v>107</v>
      </c>
      <c r="G77" s="6">
        <v>2</v>
      </c>
      <c r="H77" s="11">
        <f t="shared" si="60"/>
        <v>9.58542008474194</v>
      </c>
      <c r="I77" s="11">
        <f t="shared" si="61"/>
        <v>282.735420084742</v>
      </c>
      <c r="J77" s="11">
        <f t="shared" si="62"/>
        <v>0.0583512985121065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0.15149477030432</v>
      </c>
      <c r="P77" s="11">
        <f t="shared" si="65"/>
        <v>0.00883991656505039</v>
      </c>
      <c r="Q77" s="17">
        <f t="shared" si="66"/>
        <v>0.00114918915345655</v>
      </c>
      <c r="R77" s="11">
        <f t="shared" si="67"/>
        <v>0.0101740708333333</v>
      </c>
      <c r="S77" s="18">
        <f t="shared" si="68"/>
        <v>0.112952737629019</v>
      </c>
      <c r="T77" s="3">
        <v>0.01</v>
      </c>
      <c r="U77" s="19">
        <f t="shared" si="69"/>
        <v>0.00112952737629019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0.0127295273762902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10.1505872248571</v>
      </c>
      <c r="E78" s="13">
        <f t="shared" si="78"/>
        <v>9.58542008474194</v>
      </c>
      <c r="F78" s="9" t="s">
        <v>107</v>
      </c>
      <c r="G78" s="6">
        <v>3</v>
      </c>
      <c r="H78" s="11">
        <f t="shared" si="60"/>
        <v>10.1505872248571</v>
      </c>
      <c r="I78" s="11">
        <f t="shared" si="61"/>
        <v>283.300587224857</v>
      </c>
      <c r="J78" s="11">
        <f t="shared" si="62"/>
        <v>0.0625010224226536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0.220916937072603</v>
      </c>
      <c r="P78" s="11">
        <f t="shared" si="65"/>
        <v>0.0138075344375187</v>
      </c>
      <c r="Q78" s="17">
        <f t="shared" si="66"/>
        <v>0.00179497947687743</v>
      </c>
      <c r="R78" s="11">
        <f t="shared" si="67"/>
        <v>0.0101740708333333</v>
      </c>
      <c r="S78" s="18">
        <f t="shared" si="68"/>
        <v>0.176426870451554</v>
      </c>
      <c r="T78" s="3">
        <v>0.01</v>
      </c>
      <c r="U78" s="19">
        <f t="shared" si="69"/>
        <v>0.00176426870451554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0.0133642687045155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15.6373785585484</v>
      </c>
      <c r="E79" s="13">
        <f t="shared" si="78"/>
        <v>10.1505872248571</v>
      </c>
      <c r="F79" s="9" t="s">
        <v>107</v>
      </c>
      <c r="G79" s="6">
        <v>4</v>
      </c>
      <c r="H79" s="11">
        <f t="shared" si="60"/>
        <v>15.6373785585484</v>
      </c>
      <c r="I79" s="11">
        <f t="shared" si="61"/>
        <v>288.787378558548</v>
      </c>
      <c r="J79" s="11">
        <f t="shared" si="62"/>
        <v>0.120082128733334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0.285371485968418</v>
      </c>
      <c r="P79" s="11">
        <f t="shared" si="65"/>
        <v>0.0342680155148822</v>
      </c>
      <c r="Q79" s="17">
        <f t="shared" si="66"/>
        <v>0.00445484201693469</v>
      </c>
      <c r="R79" s="11">
        <f t="shared" si="67"/>
        <v>0.0101740708333333</v>
      </c>
      <c r="S79" s="18">
        <f t="shared" si="68"/>
        <v>0.437862296214736</v>
      </c>
      <c r="T79" s="3">
        <v>0.01</v>
      </c>
      <c r="U79" s="19">
        <f t="shared" si="69"/>
        <v>0.00437862296214736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0.0234786229621474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19.830241676</v>
      </c>
      <c r="E80" s="13">
        <f t="shared" si="78"/>
        <v>15.6373785585484</v>
      </c>
      <c r="F80" s="9" t="s">
        <v>107</v>
      </c>
      <c r="G80" s="6">
        <v>5</v>
      </c>
      <c r="H80" s="11">
        <f t="shared" si="60"/>
        <v>19.830241676</v>
      </c>
      <c r="I80" s="11">
        <f t="shared" si="61"/>
        <v>292.980241676</v>
      </c>
      <c r="J80" s="11">
        <f t="shared" si="62"/>
        <v>0.194550136747457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0.238548296930859</v>
      </c>
      <c r="O80" s="11">
        <f t="shared" si="79"/>
        <v>0.0908172568560101</v>
      </c>
      <c r="P80" s="11">
        <f t="shared" si="65"/>
        <v>0.0176685097403657</v>
      </c>
      <c r="Q80" s="17">
        <f t="shared" si="66"/>
        <v>0.00229690626624754</v>
      </c>
      <c r="R80" s="11">
        <f t="shared" si="67"/>
        <v>0.0101740708333333</v>
      </c>
      <c r="S80" s="18">
        <f t="shared" si="68"/>
        <v>0.225760789744277</v>
      </c>
      <c r="T80" s="3">
        <v>0.01</v>
      </c>
      <c r="U80" s="19">
        <f t="shared" si="69"/>
        <v>0.00225760789744277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0.0213576078974428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24.9849280029032</v>
      </c>
      <c r="E81" s="13">
        <f t="shared" si="78"/>
        <v>19.830241676</v>
      </c>
      <c r="F81" s="9" t="s">
        <v>109</v>
      </c>
      <c r="G81" s="6">
        <v>6</v>
      </c>
      <c r="H81" s="11">
        <f t="shared" si="60"/>
        <v>24.9849280029032</v>
      </c>
      <c r="I81" s="11">
        <f t="shared" si="61"/>
        <v>298.134928002903</v>
      </c>
      <c r="J81" s="11">
        <f t="shared" si="62"/>
        <v>0.345603264213842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0.151410830448978</v>
      </c>
      <c r="P81" s="11">
        <f t="shared" si="65"/>
        <v>0.0523280772404953</v>
      </c>
      <c r="Q81" s="17">
        <f t="shared" si="66"/>
        <v>0.00680265004126438</v>
      </c>
      <c r="R81" s="11">
        <f t="shared" si="67"/>
        <v>0.0101740708333333</v>
      </c>
      <c r="S81" s="18">
        <f t="shared" si="68"/>
        <v>0.668626172620783</v>
      </c>
      <c r="T81" s="3">
        <v>0.01</v>
      </c>
      <c r="U81" s="19">
        <f t="shared" si="69"/>
        <v>0.00668626172620783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0.0257862617262078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25.258618263</v>
      </c>
      <c r="E82" s="13">
        <f t="shared" si="78"/>
        <v>24.9849280029032</v>
      </c>
      <c r="F82" s="9" t="s">
        <v>107</v>
      </c>
      <c r="G82" s="6">
        <v>7</v>
      </c>
      <c r="H82" s="11">
        <f t="shared" si="60"/>
        <v>25.258618263</v>
      </c>
      <c r="I82" s="11">
        <f t="shared" si="61"/>
        <v>298.408618263</v>
      </c>
      <c r="J82" s="11">
        <f t="shared" si="62"/>
        <v>0.35611197227558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0.177344836541816</v>
      </c>
      <c r="P82" s="11">
        <f t="shared" si="65"/>
        <v>0.0631546195137964</v>
      </c>
      <c r="Q82" s="17">
        <f t="shared" si="66"/>
        <v>0.00821010053679353</v>
      </c>
      <c r="R82" s="11">
        <f t="shared" si="67"/>
        <v>0.0101740708333333</v>
      </c>
      <c r="S82" s="18">
        <f t="shared" si="68"/>
        <v>0.806963178386255</v>
      </c>
      <c r="T82" s="3">
        <v>0.01</v>
      </c>
      <c r="U82" s="19">
        <f t="shared" si="69"/>
        <v>0.00806963178386255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0.0329696317838625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27.7209911519355</v>
      </c>
      <c r="E83" s="13">
        <f t="shared" si="78"/>
        <v>25.258618263</v>
      </c>
      <c r="F83" s="9" t="s">
        <v>107</v>
      </c>
      <c r="G83" s="6">
        <v>8</v>
      </c>
      <c r="H83" s="11">
        <f t="shared" si="60"/>
        <v>27.7209911519355</v>
      </c>
      <c r="I83" s="11">
        <f t="shared" si="61"/>
        <v>300.870991151935</v>
      </c>
      <c r="J83" s="11">
        <f t="shared" si="62"/>
        <v>0.465115697502492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0.192452300361353</v>
      </c>
      <c r="P83" s="11">
        <f t="shared" si="65"/>
        <v>0.0895125859185296</v>
      </c>
      <c r="Q83" s="17">
        <f t="shared" si="66"/>
        <v>0.0116366361694089</v>
      </c>
      <c r="R83" s="11">
        <f t="shared" si="67"/>
        <v>0.0101740708333333</v>
      </c>
      <c r="S83" s="18">
        <f t="shared" si="68"/>
        <v>1.14375419240092</v>
      </c>
      <c r="T83" s="3">
        <v>0.01</v>
      </c>
      <c r="U83" s="19">
        <f t="shared" si="69"/>
        <v>0.0114375419240092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0.0363375419240092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26.8690673006452</v>
      </c>
      <c r="E84" s="13">
        <f t="shared" si="78"/>
        <v>27.7209911519355</v>
      </c>
      <c r="F84" s="9" t="s">
        <v>107</v>
      </c>
      <c r="G84" s="6">
        <v>9</v>
      </c>
      <c r="H84" s="11">
        <f t="shared" si="60"/>
        <v>26.8690673006452</v>
      </c>
      <c r="I84" s="11">
        <f t="shared" si="61"/>
        <v>300.019067300645</v>
      </c>
      <c r="J84" s="11">
        <f t="shared" si="62"/>
        <v>0.424279374981493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0.181201797776156</v>
      </c>
      <c r="P84" s="11">
        <f t="shared" si="65"/>
        <v>0.0768801855059905</v>
      </c>
      <c r="Q84" s="17">
        <f t="shared" si="66"/>
        <v>0.00999442411577877</v>
      </c>
      <c r="R84" s="11">
        <f t="shared" si="67"/>
        <v>0.0101740708333333</v>
      </c>
      <c r="S84" s="18">
        <f t="shared" si="68"/>
        <v>0.982342690502413</v>
      </c>
      <c r="T84" s="3">
        <v>0.01</v>
      </c>
      <c r="U84" s="19">
        <f t="shared" si="69"/>
        <v>0.00982342690502413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0.0289234269050241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25.2070603913333</v>
      </c>
      <c r="E85" s="13">
        <f t="shared" si="78"/>
        <v>26.8690673006452</v>
      </c>
      <c r="F85" s="9" t="s">
        <v>107</v>
      </c>
      <c r="G85" s="6">
        <v>10</v>
      </c>
      <c r="H85" s="11">
        <f t="shared" si="60"/>
        <v>25.2070603913333</v>
      </c>
      <c r="I85" s="11">
        <f t="shared" si="61"/>
        <v>298.357060391333</v>
      </c>
      <c r="J85" s="11">
        <f t="shared" si="62"/>
        <v>0.354109687564845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0.182583695603499</v>
      </c>
      <c r="P85" s="11">
        <f t="shared" si="65"/>
        <v>0.0646546554045899</v>
      </c>
      <c r="Q85" s="17">
        <f t="shared" si="66"/>
        <v>0.00840510520259669</v>
      </c>
      <c r="R85" s="11">
        <f t="shared" si="67"/>
        <v>0.0101740708333333</v>
      </c>
      <c r="S85" s="18">
        <f t="shared" si="68"/>
        <v>0.826130006394201</v>
      </c>
      <c r="T85" s="3">
        <v>0.01</v>
      </c>
      <c r="U85" s="19">
        <f t="shared" si="69"/>
        <v>0.00826130006394201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0.027361300063942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19.0544690609677</v>
      </c>
      <c r="E86" s="13">
        <f t="shared" si="78"/>
        <v>25.2070603913333</v>
      </c>
      <c r="F86" s="9" t="s">
        <v>107</v>
      </c>
      <c r="G86" s="6">
        <v>11</v>
      </c>
      <c r="H86" s="11">
        <f t="shared" si="60"/>
        <v>19.0544690609677</v>
      </c>
      <c r="I86" s="11">
        <f t="shared" si="61"/>
        <v>292.204469060968</v>
      </c>
      <c r="J86" s="11">
        <f t="shared" si="62"/>
        <v>0.178120114989684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0.112032588188964</v>
      </c>
      <c r="O86" s="11">
        <f t="shared" si="79"/>
        <v>0.0841585353432787</v>
      </c>
      <c r="P86" s="11">
        <f t="shared" si="65"/>
        <v>0.0149903279927082</v>
      </c>
      <c r="Q86" s="17">
        <f t="shared" si="66"/>
        <v>0.00194874263905206</v>
      </c>
      <c r="R86" s="11">
        <f t="shared" si="67"/>
        <v>0.0101740708333333</v>
      </c>
      <c r="S86" s="18">
        <f t="shared" si="68"/>
        <v>0.191540109261614</v>
      </c>
      <c r="T86" s="3">
        <v>0.01</v>
      </c>
      <c r="U86" s="19">
        <f t="shared" si="69"/>
        <v>0.00191540109261614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0.0135154010926161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16.4347704446667</v>
      </c>
      <c r="E87" s="13">
        <f t="shared" si="78"/>
        <v>19.0544690609677</v>
      </c>
      <c r="F87" s="9" t="s">
        <v>109</v>
      </c>
      <c r="G87" s="6">
        <v>12</v>
      </c>
      <c r="H87" s="11">
        <f t="shared" si="60"/>
        <v>16.4347704446667</v>
      </c>
      <c r="I87" s="11">
        <f t="shared" si="61"/>
        <v>289.584770444667</v>
      </c>
      <c r="J87" s="11">
        <f t="shared" si="62"/>
        <v>0.131764415638968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0.147430290683904</v>
      </c>
      <c r="P87" s="11">
        <f t="shared" si="65"/>
        <v>0.0194260660994478</v>
      </c>
      <c r="Q87" s="17">
        <f t="shared" si="66"/>
        <v>0.00252538859292822</v>
      </c>
      <c r="R87" s="11">
        <f t="shared" si="67"/>
        <v>0.0101740708333333</v>
      </c>
      <c r="S87" s="18">
        <f t="shared" si="68"/>
        <v>0.248218106036208</v>
      </c>
      <c r="T87" s="3">
        <v>0.01</v>
      </c>
      <c r="U87" s="19">
        <f t="shared" si="69"/>
        <v>0.00248218106036208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0.0140821810603621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11.8908474672258</v>
      </c>
      <c r="E88" s="13">
        <f t="shared" si="78"/>
        <v>16.4347704446667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10.38</v>
      </c>
      <c r="E91" s="9"/>
      <c r="F91" s="9"/>
      <c r="G91" s="6">
        <v>1</v>
      </c>
      <c r="H91" s="11">
        <f t="shared" ref="H91:H102" si="80">E92</f>
        <v>10.38</v>
      </c>
      <c r="I91" s="11">
        <f t="shared" ref="I91:I102" si="81">H91+273.15</f>
        <v>283.53</v>
      </c>
      <c r="J91" s="11">
        <f t="shared" ref="J91:J102" si="82">EXP(($C$18*(I91-$C$16))/($C$19*I91*$C$16))</f>
        <v>0.0642635123949528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0.00487888586102482</v>
      </c>
      <c r="Q91" s="17">
        <f t="shared" ref="Q91:Q102" si="86">P91*$B$93</f>
        <v>0.000634255161933226</v>
      </c>
      <c r="R91" s="11">
        <f t="shared" ref="R91:R102" si="87">L91*$B$93</f>
        <v>0.0098696</v>
      </c>
      <c r="S91" s="18">
        <f t="shared" ref="S91:S102" si="88">Q91/R91</f>
        <v>0.0642635123949528</v>
      </c>
      <c r="T91" s="3">
        <v>0.01</v>
      </c>
      <c r="U91" s="19">
        <f t="shared" ref="U91:U102" si="89">S91*T91</f>
        <v>0.000642635123949528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0.0154426351239495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15.5666666666667</v>
      </c>
      <c r="AU91" s="1">
        <f t="shared" ref="AU91:AU102" si="96">AT91*10000*AS91*0.67*AR91*AQ91</f>
        <v>1589.6129435791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9.58542008474194</v>
      </c>
      <c r="E92" s="13">
        <f t="shared" ref="E92:E103" si="97">D91</f>
        <v>10.38</v>
      </c>
      <c r="F92" s="9" t="s">
        <v>107</v>
      </c>
      <c r="G92" s="6">
        <v>2</v>
      </c>
      <c r="H92" s="11">
        <f t="shared" si="80"/>
        <v>9.58542008474194</v>
      </c>
      <c r="I92" s="11">
        <f t="shared" si="81"/>
        <v>282.735420084742</v>
      </c>
      <c r="J92" s="11">
        <f t="shared" si="82"/>
        <v>0.0583512985121065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0.146961114138975</v>
      </c>
      <c r="P92" s="11">
        <f t="shared" si="85"/>
        <v>0.0085753718407951</v>
      </c>
      <c r="Q92" s="17">
        <f t="shared" si="86"/>
        <v>0.00111479833930336</v>
      </c>
      <c r="R92" s="11">
        <f t="shared" si="87"/>
        <v>0.0098696</v>
      </c>
      <c r="S92" s="18">
        <f t="shared" si="88"/>
        <v>0.112952737629019</v>
      </c>
      <c r="T92" s="3">
        <v>0.01</v>
      </c>
      <c r="U92" s="19">
        <f t="shared" si="89"/>
        <v>0.00112952737629019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0.0159295273762902</v>
      </c>
      <c r="AR92" s="27">
        <f t="shared" si="93"/>
        <v>7.592</v>
      </c>
      <c r="AS92" s="1">
        <f t="shared" si="94"/>
        <v>0.13</v>
      </c>
      <c r="AT92" s="2">
        <f t="shared" si="95"/>
        <v>15.5666666666667</v>
      </c>
      <c r="AU92" s="1">
        <f t="shared" si="96"/>
        <v>1639.73199516821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10.1505872248571</v>
      </c>
      <c r="E93" s="13">
        <f t="shared" si="97"/>
        <v>9.58542008474194</v>
      </c>
      <c r="F93" s="9" t="s">
        <v>107</v>
      </c>
      <c r="G93" s="6">
        <v>3</v>
      </c>
      <c r="H93" s="11">
        <f t="shared" si="80"/>
        <v>10.1505872248571</v>
      </c>
      <c r="I93" s="11">
        <f t="shared" si="81"/>
        <v>283.300587224857</v>
      </c>
      <c r="J93" s="11">
        <f t="shared" si="82"/>
        <v>0.0625010224226536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0.21430574229818</v>
      </c>
      <c r="P93" s="11">
        <f t="shared" si="85"/>
        <v>0.013394328004682</v>
      </c>
      <c r="Q93" s="17">
        <f t="shared" si="86"/>
        <v>0.00174126264060866</v>
      </c>
      <c r="R93" s="11">
        <f t="shared" si="87"/>
        <v>0.0098696</v>
      </c>
      <c r="S93" s="18">
        <f t="shared" si="88"/>
        <v>0.176426870451554</v>
      </c>
      <c r="T93" s="3">
        <v>0.01</v>
      </c>
      <c r="U93" s="19">
        <f t="shared" si="89"/>
        <v>0.00176426870451554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0.0165642687045155</v>
      </c>
      <c r="AR93" s="27">
        <f t="shared" si="93"/>
        <v>7.592</v>
      </c>
      <c r="AS93" s="1">
        <f t="shared" si="94"/>
        <v>0.13</v>
      </c>
      <c r="AT93" s="2">
        <f t="shared" si="95"/>
        <v>15.5666666666667</v>
      </c>
      <c r="AU93" s="1">
        <f t="shared" si="96"/>
        <v>1705.07013358001</v>
      </c>
    </row>
    <row r="94" s="1" customFormat="1" spans="1:47">
      <c r="A94" s="6"/>
      <c r="B94" s="6"/>
      <c r="C94" s="9">
        <v>3</v>
      </c>
      <c r="D94" s="12">
        <v>15.6373785585484</v>
      </c>
      <c r="E94" s="13">
        <f t="shared" si="97"/>
        <v>10.1505872248571</v>
      </c>
      <c r="F94" s="9" t="s">
        <v>107</v>
      </c>
      <c r="G94" s="6">
        <v>4</v>
      </c>
      <c r="H94" s="11">
        <f t="shared" si="80"/>
        <v>15.6373785585484</v>
      </c>
      <c r="I94" s="11">
        <f t="shared" si="81"/>
        <v>288.787378558548</v>
      </c>
      <c r="J94" s="11">
        <f t="shared" si="82"/>
        <v>0.120082128733334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0.276831414293498</v>
      </c>
      <c r="P94" s="11">
        <f t="shared" si="85"/>
        <v>0.0332425055286226</v>
      </c>
      <c r="Q94" s="17">
        <f t="shared" si="86"/>
        <v>0.00432152571872094</v>
      </c>
      <c r="R94" s="11">
        <f t="shared" si="87"/>
        <v>0.0098696</v>
      </c>
      <c r="S94" s="18">
        <f t="shared" si="88"/>
        <v>0.437862296214734</v>
      </c>
      <c r="T94" s="3">
        <v>0.01</v>
      </c>
      <c r="U94" s="19">
        <f t="shared" si="89"/>
        <v>0.00437862296214734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0.0314786229621473</v>
      </c>
      <c r="AR94" s="27">
        <f t="shared" si="93"/>
        <v>7.592</v>
      </c>
      <c r="AS94" s="1">
        <f t="shared" si="94"/>
        <v>0.13</v>
      </c>
      <c r="AT94" s="2">
        <f t="shared" si="95"/>
        <v>15.5666666666667</v>
      </c>
      <c r="AU94" s="1">
        <f t="shared" si="96"/>
        <v>3240.3036207902</v>
      </c>
    </row>
    <row r="95" s="1" customFormat="1" spans="1:47">
      <c r="A95" s="6"/>
      <c r="B95" s="6"/>
      <c r="C95" s="9">
        <v>4</v>
      </c>
      <c r="D95" s="12">
        <v>19.830241676</v>
      </c>
      <c r="E95" s="13">
        <f t="shared" si="97"/>
        <v>15.6373785585484</v>
      </c>
      <c r="F95" s="9" t="s">
        <v>107</v>
      </c>
      <c r="G95" s="6">
        <v>5</v>
      </c>
      <c r="H95" s="11">
        <f t="shared" si="80"/>
        <v>19.830241676</v>
      </c>
      <c r="I95" s="11">
        <f t="shared" si="81"/>
        <v>292.980241676</v>
      </c>
      <c r="J95" s="11">
        <f t="shared" si="82"/>
        <v>0.194550136747457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0.231409463326632</v>
      </c>
      <c r="O95" s="11">
        <f t="shared" si="98"/>
        <v>0.0880994454382437</v>
      </c>
      <c r="P95" s="11">
        <f t="shared" si="85"/>
        <v>0.0171397591573855</v>
      </c>
      <c r="Q95" s="17">
        <f t="shared" si="86"/>
        <v>0.00222816869046011</v>
      </c>
      <c r="R95" s="11">
        <f t="shared" si="87"/>
        <v>0.0098696</v>
      </c>
      <c r="S95" s="18">
        <f t="shared" si="88"/>
        <v>0.225760789744276</v>
      </c>
      <c r="T95" s="3">
        <v>0.01</v>
      </c>
      <c r="U95" s="19">
        <f t="shared" si="89"/>
        <v>0.00225760789744276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0.0293576078974428</v>
      </c>
      <c r="AR95" s="27">
        <f t="shared" si="93"/>
        <v>7.592</v>
      </c>
      <c r="AS95" s="1">
        <f t="shared" si="94"/>
        <v>0.13</v>
      </c>
      <c r="AT95" s="2">
        <f t="shared" si="95"/>
        <v>15.5666666666667</v>
      </c>
      <c r="AU95" s="1">
        <f t="shared" si="96"/>
        <v>3021.97346059936</v>
      </c>
    </row>
    <row r="96" s="1" customFormat="1" spans="1:47">
      <c r="A96" s="6"/>
      <c r="B96" s="6"/>
      <c r="C96" s="9">
        <v>5</v>
      </c>
      <c r="D96" s="12">
        <v>24.9849280029032</v>
      </c>
      <c r="E96" s="13">
        <f t="shared" si="97"/>
        <v>19.830241676</v>
      </c>
      <c r="F96" s="9" t="s">
        <v>109</v>
      </c>
      <c r="G96" s="6">
        <v>6</v>
      </c>
      <c r="H96" s="11">
        <f t="shared" si="80"/>
        <v>24.9849280029032</v>
      </c>
      <c r="I96" s="11">
        <f t="shared" si="81"/>
        <v>298.134928002903</v>
      </c>
      <c r="J96" s="11">
        <f t="shared" si="82"/>
        <v>0.345603264213842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0.146879686280858</v>
      </c>
      <c r="P96" s="11">
        <f t="shared" si="85"/>
        <v>0.0507620990253697</v>
      </c>
      <c r="Q96" s="17">
        <f t="shared" si="86"/>
        <v>0.00659907287329806</v>
      </c>
      <c r="R96" s="11">
        <f t="shared" si="87"/>
        <v>0.0098696</v>
      </c>
      <c r="S96" s="18">
        <f t="shared" si="88"/>
        <v>0.668626172620781</v>
      </c>
      <c r="T96" s="3">
        <v>0.01</v>
      </c>
      <c r="U96" s="19">
        <f t="shared" si="89"/>
        <v>0.00668626172620781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0.0337862617262078</v>
      </c>
      <c r="AR96" s="27">
        <f t="shared" si="93"/>
        <v>7.592</v>
      </c>
      <c r="AS96" s="1">
        <f t="shared" si="94"/>
        <v>0.13</v>
      </c>
      <c r="AT96" s="2">
        <f t="shared" si="95"/>
        <v>15.5666666666667</v>
      </c>
      <c r="AU96" s="1">
        <f t="shared" si="96"/>
        <v>3477.84419718874</v>
      </c>
    </row>
    <row r="97" s="1" customFormat="1" spans="1:47">
      <c r="A97" s="6"/>
      <c r="B97" s="6"/>
      <c r="C97" s="9">
        <v>6</v>
      </c>
      <c r="D97" s="12">
        <v>25.258618263</v>
      </c>
      <c r="E97" s="13">
        <f t="shared" si="97"/>
        <v>24.9849280029032</v>
      </c>
      <c r="F97" s="9" t="s">
        <v>107</v>
      </c>
      <c r="G97" s="6">
        <v>7</v>
      </c>
      <c r="H97" s="11">
        <f t="shared" si="80"/>
        <v>25.258618263</v>
      </c>
      <c r="I97" s="11">
        <f t="shared" si="81"/>
        <v>298.408618263</v>
      </c>
      <c r="J97" s="11">
        <f t="shared" si="82"/>
        <v>0.35611197227558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0.172037587255489</v>
      </c>
      <c r="P97" s="11">
        <f t="shared" si="85"/>
        <v>0.0612646445030843</v>
      </c>
      <c r="Q97" s="17">
        <f t="shared" si="86"/>
        <v>0.00796440378540096</v>
      </c>
      <c r="R97" s="11">
        <f t="shared" si="87"/>
        <v>0.0098696</v>
      </c>
      <c r="S97" s="18">
        <f t="shared" si="88"/>
        <v>0.806963178386252</v>
      </c>
      <c r="T97" s="3">
        <v>0.01</v>
      </c>
      <c r="U97" s="19">
        <f t="shared" si="89"/>
        <v>0.00806963178386252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0.0425696317838625</v>
      </c>
      <c r="AR97" s="27">
        <f t="shared" si="93"/>
        <v>7.592</v>
      </c>
      <c r="AS97" s="1">
        <f t="shared" si="94"/>
        <v>0.13</v>
      </c>
      <c r="AT97" s="2">
        <f t="shared" si="95"/>
        <v>15.5666666666667</v>
      </c>
      <c r="AU97" s="1">
        <f t="shared" si="96"/>
        <v>4381.9747824047</v>
      </c>
    </row>
    <row r="98" s="1" customFormat="1" spans="1:47">
      <c r="A98" s="6"/>
      <c r="B98" s="6"/>
      <c r="C98" s="9">
        <v>7</v>
      </c>
      <c r="D98" s="12">
        <v>27.7209911519355</v>
      </c>
      <c r="E98" s="13">
        <f t="shared" si="97"/>
        <v>25.258618263</v>
      </c>
      <c r="F98" s="9" t="s">
        <v>107</v>
      </c>
      <c r="G98" s="6">
        <v>8</v>
      </c>
      <c r="H98" s="11">
        <f t="shared" si="80"/>
        <v>27.7209911519355</v>
      </c>
      <c r="I98" s="11">
        <f t="shared" si="81"/>
        <v>300.870991151935</v>
      </c>
      <c r="J98" s="11">
        <f t="shared" si="82"/>
        <v>0.465115697502492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0.186692942752404</v>
      </c>
      <c r="P98" s="11">
        <f t="shared" si="85"/>
        <v>0.0868338182870774</v>
      </c>
      <c r="Q98" s="17">
        <f t="shared" si="86"/>
        <v>0.0112883963773201</v>
      </c>
      <c r="R98" s="11">
        <f t="shared" si="87"/>
        <v>0.0098696</v>
      </c>
      <c r="S98" s="18">
        <f t="shared" si="88"/>
        <v>1.14375419240091</v>
      </c>
      <c r="T98" s="3">
        <v>0.01</v>
      </c>
      <c r="U98" s="19">
        <f t="shared" si="89"/>
        <v>0.0114375419240091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0.0459375419240091</v>
      </c>
      <c r="AR98" s="27">
        <f t="shared" si="93"/>
        <v>7.592</v>
      </c>
      <c r="AS98" s="1">
        <f t="shared" si="94"/>
        <v>0.13</v>
      </c>
      <c r="AT98" s="2">
        <f t="shared" si="95"/>
        <v>15.5666666666667</v>
      </c>
      <c r="AU98" s="1">
        <f t="shared" si="96"/>
        <v>4728.65612976656</v>
      </c>
    </row>
    <row r="99" s="1" customFormat="1" spans="1:47">
      <c r="A99" s="6"/>
      <c r="B99" s="6"/>
      <c r="C99" s="9">
        <v>8</v>
      </c>
      <c r="D99" s="12">
        <v>26.8690673006452</v>
      </c>
      <c r="E99" s="13">
        <f t="shared" si="97"/>
        <v>27.7209911519355</v>
      </c>
      <c r="F99" s="9" t="s">
        <v>107</v>
      </c>
      <c r="G99" s="6">
        <v>9</v>
      </c>
      <c r="H99" s="11">
        <f t="shared" si="80"/>
        <v>26.8690673006452</v>
      </c>
      <c r="I99" s="11">
        <f t="shared" si="81"/>
        <v>300.019067300645</v>
      </c>
      <c r="J99" s="11">
        <f t="shared" si="82"/>
        <v>0.424279374981493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0.175779124465327</v>
      </c>
      <c r="P99" s="11">
        <f t="shared" si="85"/>
        <v>0.074579457062943</v>
      </c>
      <c r="Q99" s="17">
        <f t="shared" si="86"/>
        <v>0.00969532941818259</v>
      </c>
      <c r="R99" s="11">
        <f t="shared" si="87"/>
        <v>0.0098696</v>
      </c>
      <c r="S99" s="18">
        <f t="shared" si="88"/>
        <v>0.982342690502411</v>
      </c>
      <c r="T99" s="3">
        <v>0.01</v>
      </c>
      <c r="U99" s="19">
        <f t="shared" si="89"/>
        <v>0.00982342690502411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0.0369234269050241</v>
      </c>
      <c r="AR99" s="27">
        <f t="shared" si="93"/>
        <v>7.592</v>
      </c>
      <c r="AS99" s="1">
        <f t="shared" si="94"/>
        <v>0.13</v>
      </c>
      <c r="AT99" s="2">
        <f t="shared" si="95"/>
        <v>15.5666666666667</v>
      </c>
      <c r="AU99" s="1">
        <f t="shared" si="96"/>
        <v>3800.77343396505</v>
      </c>
    </row>
    <row r="100" s="1" customFormat="1" spans="1:47">
      <c r="A100" s="6"/>
      <c r="B100" s="6"/>
      <c r="C100" s="9">
        <v>9</v>
      </c>
      <c r="D100" s="12">
        <v>25.2070603913333</v>
      </c>
      <c r="E100" s="13">
        <f t="shared" si="97"/>
        <v>26.8690673006452</v>
      </c>
      <c r="F100" s="9" t="s">
        <v>107</v>
      </c>
      <c r="G100" s="6">
        <v>10</v>
      </c>
      <c r="H100" s="11">
        <f t="shared" si="80"/>
        <v>25.2070603913333</v>
      </c>
      <c r="I100" s="11">
        <f t="shared" si="81"/>
        <v>298.357060391333</v>
      </c>
      <c r="J100" s="11">
        <f t="shared" si="82"/>
        <v>0.354109687564845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0.177119667402384</v>
      </c>
      <c r="P100" s="11">
        <f t="shared" si="85"/>
        <v>0.0627197900854475</v>
      </c>
      <c r="Q100" s="17">
        <f t="shared" si="86"/>
        <v>0.00815357271110818</v>
      </c>
      <c r="R100" s="11">
        <f t="shared" si="87"/>
        <v>0.0098696</v>
      </c>
      <c r="S100" s="18">
        <f t="shared" si="88"/>
        <v>0.826130006394198</v>
      </c>
      <c r="T100" s="3">
        <v>0.01</v>
      </c>
      <c r="U100" s="19">
        <f t="shared" si="89"/>
        <v>0.00826130006394198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0.035361300063942</v>
      </c>
      <c r="AR100" s="27">
        <f t="shared" si="93"/>
        <v>7.592</v>
      </c>
      <c r="AS100" s="1">
        <f t="shared" si="94"/>
        <v>0.13</v>
      </c>
      <c r="AT100" s="2">
        <f t="shared" si="95"/>
        <v>15.5666666666667</v>
      </c>
      <c r="AU100" s="1">
        <f t="shared" si="96"/>
        <v>3639.97334860621</v>
      </c>
    </row>
    <row r="101" s="1" customFormat="1" spans="1:47">
      <c r="A101" s="6"/>
      <c r="B101" s="6"/>
      <c r="C101" s="9">
        <v>10</v>
      </c>
      <c r="D101" s="12">
        <v>19.0544690609677</v>
      </c>
      <c r="E101" s="13">
        <f t="shared" si="97"/>
        <v>25.2070603913333</v>
      </c>
      <c r="F101" s="9" t="s">
        <v>107</v>
      </c>
      <c r="G101" s="6">
        <v>11</v>
      </c>
      <c r="H101" s="11">
        <f t="shared" si="80"/>
        <v>19.0544690609677</v>
      </c>
      <c r="I101" s="11">
        <f t="shared" si="81"/>
        <v>292.204469060968</v>
      </c>
      <c r="J101" s="11">
        <f t="shared" si="82"/>
        <v>0.178120114989684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0.10867988345109</v>
      </c>
      <c r="O101" s="11">
        <f t="shared" si="98"/>
        <v>0.0816399938658468</v>
      </c>
      <c r="P101" s="11">
        <f t="shared" si="85"/>
        <v>0.0145417250951417</v>
      </c>
      <c r="Q101" s="17">
        <f t="shared" si="86"/>
        <v>0.00189042426236842</v>
      </c>
      <c r="R101" s="11">
        <f t="shared" si="87"/>
        <v>0.0098696</v>
      </c>
      <c r="S101" s="18">
        <f t="shared" si="88"/>
        <v>0.191540109261614</v>
      </c>
      <c r="T101" s="3">
        <v>0.01</v>
      </c>
      <c r="U101" s="19">
        <f t="shared" si="89"/>
        <v>0.00191540109261614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0.0167154010926161</v>
      </c>
      <c r="AR101" s="27">
        <f t="shared" si="93"/>
        <v>7.592</v>
      </c>
      <c r="AS101" s="1">
        <f t="shared" si="94"/>
        <v>0.13</v>
      </c>
      <c r="AT101" s="2">
        <f t="shared" si="95"/>
        <v>15.5666666666667</v>
      </c>
      <c r="AU101" s="1">
        <f t="shared" si="96"/>
        <v>1720.62719352415</v>
      </c>
    </row>
    <row r="102" s="1" customFormat="1" spans="1:48">
      <c r="A102" s="6"/>
      <c r="B102" s="6"/>
      <c r="C102" s="9">
        <v>11</v>
      </c>
      <c r="D102" s="12">
        <v>16.4347704446667</v>
      </c>
      <c r="E102" s="13">
        <f t="shared" si="97"/>
        <v>19.0544690609677</v>
      </c>
      <c r="F102" s="9" t="s">
        <v>109</v>
      </c>
      <c r="G102" s="6">
        <v>12</v>
      </c>
      <c r="H102" s="11">
        <f t="shared" si="80"/>
        <v>16.4347704446667</v>
      </c>
      <c r="I102" s="11">
        <f t="shared" si="81"/>
        <v>289.584770444667</v>
      </c>
      <c r="J102" s="11">
        <f t="shared" si="82"/>
        <v>0.131764415638968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0.143018268770705</v>
      </c>
      <c r="P102" s="11">
        <f t="shared" si="85"/>
        <v>0.0188447186102689</v>
      </c>
      <c r="Q102" s="17">
        <f t="shared" si="86"/>
        <v>0.00244981341933495</v>
      </c>
      <c r="R102" s="11">
        <f t="shared" si="87"/>
        <v>0.0098696</v>
      </c>
      <c r="S102" s="18">
        <f t="shared" si="88"/>
        <v>0.248218106036208</v>
      </c>
      <c r="T102" s="3">
        <v>0.01</v>
      </c>
      <c r="U102" s="19">
        <f t="shared" si="89"/>
        <v>0.00248218106036208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0.0172821810603621</v>
      </c>
      <c r="AR102" s="27">
        <f t="shared" si="93"/>
        <v>7.592</v>
      </c>
      <c r="AS102" s="1">
        <f t="shared" si="94"/>
        <v>0.13</v>
      </c>
      <c r="AT102" s="2">
        <f t="shared" si="95"/>
        <v>15.5666666666667</v>
      </c>
      <c r="AU102" s="1">
        <f t="shared" si="96"/>
        <v>1778.96961796524</v>
      </c>
      <c r="AV102" s="1">
        <f>SUM(AU91:AU102)</f>
        <v>34725.5108571375</v>
      </c>
    </row>
    <row r="103" s="1" customFormat="1" spans="1:46">
      <c r="A103" s="6"/>
      <c r="B103" s="6"/>
      <c r="C103" s="9">
        <v>12</v>
      </c>
      <c r="D103" s="12">
        <v>11.8908474672258</v>
      </c>
      <c r="E103" s="13">
        <f t="shared" si="97"/>
        <v>16.4347704446667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10.38</v>
      </c>
      <c r="E107" s="9"/>
      <c r="F107" s="9"/>
      <c r="G107" s="6">
        <v>1</v>
      </c>
      <c r="H107" s="11">
        <f t="shared" ref="H107:H118" si="99">E108</f>
        <v>10.38</v>
      </c>
      <c r="I107" s="11">
        <f t="shared" ref="I107:I118" si="100">H107+273.15</f>
        <v>283.53</v>
      </c>
      <c r="J107" s="11">
        <f t="shared" ref="J107:J118" si="101">EXP(($C$18*(I107-$C$16))/($C$19*I107*$C$16))</f>
        <v>0.0642635123949528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0.17753984174085</v>
      </c>
      <c r="Q107" s="17">
        <f t="shared" ref="Q107:Q118" si="105">P107*$B$109</f>
        <v>0.0514865541048465</v>
      </c>
      <c r="R107" s="11">
        <f t="shared" ref="R107:R118" si="106">L107*$B$109</f>
        <v>0.80117865</v>
      </c>
      <c r="S107" s="18">
        <f t="shared" ref="S107:S118" si="107">Q107/R107</f>
        <v>0.0642635123949528</v>
      </c>
      <c r="T107" s="3">
        <v>0.27</v>
      </c>
      <c r="U107" s="19">
        <f t="shared" ref="U107:U118" si="108">S107*T107</f>
        <v>0.0173511483466373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0.229771328123752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173.144166666667</v>
      </c>
      <c r="AF107" s="1">
        <f t="shared" ref="AF107:AF118" si="113">AE107*10000*AC107*AB107</f>
        <v>4070720.69023588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9.58542008474194</v>
      </c>
      <c r="E108" s="13">
        <f t="shared" ref="E108:E119" si="114">D107</f>
        <v>10.38</v>
      </c>
      <c r="F108" s="9" t="s">
        <v>107</v>
      </c>
      <c r="G108" s="6">
        <v>2</v>
      </c>
      <c r="H108" s="11">
        <f t="shared" si="99"/>
        <v>9.58542008474194</v>
      </c>
      <c r="I108" s="11">
        <f t="shared" si="100"/>
        <v>282.735420084742</v>
      </c>
      <c r="J108" s="11">
        <f t="shared" si="101"/>
        <v>0.0583512985121065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5.34783015825915</v>
      </c>
      <c r="P108" s="11">
        <f t="shared" si="104"/>
        <v>0.312052833956625</v>
      </c>
      <c r="Q108" s="17">
        <f t="shared" si="105"/>
        <v>0.0904953218474213</v>
      </c>
      <c r="R108" s="11">
        <f t="shared" si="106"/>
        <v>0.80117865</v>
      </c>
      <c r="S108" s="18">
        <f t="shared" si="107"/>
        <v>0.112952737629019</v>
      </c>
      <c r="T108" s="3">
        <v>0.27</v>
      </c>
      <c r="U108" s="19">
        <f t="shared" si="108"/>
        <v>0.030497239159835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0.232325613568756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173.144166666667</v>
      </c>
      <c r="AF108" s="1">
        <f t="shared" si="113"/>
        <v>4115973.43214521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10.1505872248571</v>
      </c>
      <c r="E109" s="13">
        <f t="shared" si="114"/>
        <v>9.58542008474194</v>
      </c>
      <c r="F109" s="9" t="s">
        <v>107</v>
      </c>
      <c r="G109" s="6">
        <v>3</v>
      </c>
      <c r="H109" s="11">
        <f t="shared" si="99"/>
        <v>10.1505872248571</v>
      </c>
      <c r="I109" s="11">
        <f t="shared" si="100"/>
        <v>283.300587224857</v>
      </c>
      <c r="J109" s="11">
        <f t="shared" si="101"/>
        <v>0.0625010224226536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7.79846232430252</v>
      </c>
      <c r="P109" s="11">
        <f t="shared" si="104"/>
        <v>0.487411868593451</v>
      </c>
      <c r="Q109" s="17">
        <f t="shared" si="105"/>
        <v>0.141349441892101</v>
      </c>
      <c r="R109" s="11">
        <f t="shared" si="106"/>
        <v>0.80117865</v>
      </c>
      <c r="S109" s="18">
        <f t="shared" si="107"/>
        <v>0.176426870451554</v>
      </c>
      <c r="T109" s="3">
        <v>0.27</v>
      </c>
      <c r="U109" s="19">
        <f t="shared" si="108"/>
        <v>0.0476352550219196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0.235655530050759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173.144166666667</v>
      </c>
      <c r="AF109" s="1">
        <f t="shared" si="113"/>
        <v>4174967.56353112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15.6373785585484</v>
      </c>
      <c r="E110" s="13">
        <f t="shared" si="114"/>
        <v>10.1505872248571</v>
      </c>
      <c r="F110" s="9" t="s">
        <v>107</v>
      </c>
      <c r="G110" s="6">
        <v>4</v>
      </c>
      <c r="H110" s="11">
        <f t="shared" si="99"/>
        <v>15.6373785585484</v>
      </c>
      <c r="I110" s="11">
        <f t="shared" si="100"/>
        <v>288.787378558548</v>
      </c>
      <c r="J110" s="11">
        <f t="shared" si="101"/>
        <v>0.120082128733334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10.0737354557091</v>
      </c>
      <c r="P110" s="11">
        <f t="shared" si="104"/>
        <v>1.209675597818</v>
      </c>
      <c r="Q110" s="17">
        <f t="shared" si="105"/>
        <v>0.350805923367221</v>
      </c>
      <c r="R110" s="11">
        <f t="shared" si="106"/>
        <v>0.80117865</v>
      </c>
      <c r="S110" s="18">
        <f t="shared" si="107"/>
        <v>0.437862296214734</v>
      </c>
      <c r="T110" s="3">
        <v>0.27</v>
      </c>
      <c r="U110" s="19">
        <f t="shared" si="108"/>
        <v>0.118222819977978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0.298170693921721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173.144166666667</v>
      </c>
      <c r="AF110" s="1">
        <f t="shared" si="113"/>
        <v>5282511.19441422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19.830241676</v>
      </c>
      <c r="E111" s="13">
        <f t="shared" si="114"/>
        <v>15.6373785585484</v>
      </c>
      <c r="F111" s="9" t="s">
        <v>107</v>
      </c>
      <c r="G111" s="6">
        <v>5</v>
      </c>
      <c r="H111" s="11">
        <f t="shared" si="99"/>
        <v>19.830241676</v>
      </c>
      <c r="I111" s="11">
        <f t="shared" si="100"/>
        <v>292.980241676</v>
      </c>
      <c r="J111" s="11">
        <f t="shared" si="101"/>
        <v>0.194550136747457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8.42085686499652</v>
      </c>
      <c r="O111" s="11">
        <f t="shared" si="115"/>
        <v>3.20588799289455</v>
      </c>
      <c r="P111" s="11">
        <f t="shared" si="104"/>
        <v>0.623705947414666</v>
      </c>
      <c r="Q111" s="17">
        <f t="shared" si="105"/>
        <v>0.180874724750253</v>
      </c>
      <c r="R111" s="11">
        <f t="shared" si="106"/>
        <v>0.80117865</v>
      </c>
      <c r="S111" s="18">
        <f t="shared" si="107"/>
        <v>0.225760789744276</v>
      </c>
      <c r="T111" s="3">
        <v>0.27</v>
      </c>
      <c r="U111" s="19">
        <f t="shared" si="108"/>
        <v>0.0609554132309546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0.287043636790774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173.144166666667</v>
      </c>
      <c r="AF111" s="1">
        <f t="shared" si="113"/>
        <v>5085379.80272036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24.9849280029032</v>
      </c>
      <c r="E112" s="13">
        <f t="shared" si="114"/>
        <v>19.830241676</v>
      </c>
      <c r="F112" s="9" t="s">
        <v>109</v>
      </c>
      <c r="G112" s="6">
        <v>6</v>
      </c>
      <c r="H112" s="11">
        <f t="shared" si="99"/>
        <v>24.9849280029032</v>
      </c>
      <c r="I112" s="11">
        <f t="shared" si="100"/>
        <v>298.134928002903</v>
      </c>
      <c r="J112" s="11">
        <f t="shared" si="101"/>
        <v>0.345603264213842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5.34486704547989</v>
      </c>
      <c r="P112" s="11">
        <f t="shared" si="104"/>
        <v>1.84720349770684</v>
      </c>
      <c r="Q112" s="17">
        <f t="shared" si="105"/>
        <v>0.535689014334984</v>
      </c>
      <c r="R112" s="11">
        <f t="shared" si="106"/>
        <v>0.80117865</v>
      </c>
      <c r="S112" s="18">
        <f t="shared" si="107"/>
        <v>0.668626172620781</v>
      </c>
      <c r="T112" s="3">
        <v>0.27</v>
      </c>
      <c r="U112" s="19">
        <f t="shared" si="108"/>
        <v>0.180529066607611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0.325476797641859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173.144166666667</v>
      </c>
      <c r="AF112" s="1">
        <f t="shared" si="113"/>
        <v>5766277.04235946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25.258618263</v>
      </c>
      <c r="E113" s="13">
        <f t="shared" si="114"/>
        <v>24.9849280029032</v>
      </c>
      <c r="F113" s="9" t="s">
        <v>107</v>
      </c>
      <c r="G113" s="6">
        <v>7</v>
      </c>
      <c r="H113" s="11">
        <f t="shared" si="99"/>
        <v>25.258618263</v>
      </c>
      <c r="I113" s="11">
        <f t="shared" si="100"/>
        <v>298.408618263</v>
      </c>
      <c r="J113" s="11">
        <f t="shared" si="101"/>
        <v>0.35611197227558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6.26034854777304</v>
      </c>
      <c r="P113" s="11">
        <f t="shared" si="104"/>
        <v>2.22938506848002</v>
      </c>
      <c r="Q113" s="17">
        <f t="shared" si="105"/>
        <v>0.646521669859207</v>
      </c>
      <c r="R113" s="11">
        <f t="shared" si="106"/>
        <v>0.80117865</v>
      </c>
      <c r="S113" s="18">
        <f t="shared" si="107"/>
        <v>0.806963178386252</v>
      </c>
      <c r="T113" s="3">
        <v>0.27</v>
      </c>
      <c r="U113" s="19">
        <f t="shared" si="108"/>
        <v>0.217880058164288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0.332734095301321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173.144166666667</v>
      </c>
      <c r="AF113" s="1">
        <f t="shared" si="113"/>
        <v>5894850.22848677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27.7209911519355</v>
      </c>
      <c r="E114" s="13">
        <f t="shared" si="114"/>
        <v>25.258618263</v>
      </c>
      <c r="F114" s="9" t="s">
        <v>107</v>
      </c>
      <c r="G114" s="6">
        <v>8</v>
      </c>
      <c r="H114" s="11">
        <f t="shared" si="99"/>
        <v>27.7209911519355</v>
      </c>
      <c r="I114" s="11">
        <f t="shared" si="100"/>
        <v>300.870991151935</v>
      </c>
      <c r="J114" s="11">
        <f t="shared" si="101"/>
        <v>0.465115697502492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6.79364847929302</v>
      </c>
      <c r="P114" s="11">
        <f t="shared" si="104"/>
        <v>3.15983255103312</v>
      </c>
      <c r="Q114" s="17">
        <f t="shared" si="105"/>
        <v>0.916351439799604</v>
      </c>
      <c r="R114" s="11">
        <f t="shared" si="106"/>
        <v>0.80117865</v>
      </c>
      <c r="S114" s="18">
        <f t="shared" si="107"/>
        <v>1.14375419240091</v>
      </c>
      <c r="T114" s="3">
        <v>0.27</v>
      </c>
      <c r="U114" s="19">
        <f t="shared" si="108"/>
        <v>0.308813631948247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0.350402488687544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173.144166666667</v>
      </c>
      <c r="AF114" s="1">
        <f t="shared" si="113"/>
        <v>6207870.54789663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26.8690673006452</v>
      </c>
      <c r="E115" s="13">
        <f t="shared" si="114"/>
        <v>27.7209911519355</v>
      </c>
      <c r="F115" s="9" t="s">
        <v>107</v>
      </c>
      <c r="G115" s="6">
        <v>9</v>
      </c>
      <c r="H115" s="11">
        <f t="shared" si="99"/>
        <v>26.8690673006452</v>
      </c>
      <c r="I115" s="11">
        <f t="shared" si="100"/>
        <v>300.019067300645</v>
      </c>
      <c r="J115" s="11">
        <f t="shared" si="101"/>
        <v>0.424279374981493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6.3965009282599</v>
      </c>
      <c r="P115" s="11">
        <f t="shared" si="104"/>
        <v>2.71390341591065</v>
      </c>
      <c r="Q115" s="17">
        <f t="shared" si="105"/>
        <v>0.787031990614089</v>
      </c>
      <c r="R115" s="11">
        <f t="shared" si="106"/>
        <v>0.80117865</v>
      </c>
      <c r="S115" s="18">
        <f t="shared" si="107"/>
        <v>0.982342690502411</v>
      </c>
      <c r="T115" s="3">
        <v>0.27</v>
      </c>
      <c r="U115" s="19">
        <f t="shared" si="108"/>
        <v>0.265232526435651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0.326734679886447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173.144166666667</v>
      </c>
      <c r="AF115" s="1">
        <f t="shared" si="113"/>
        <v>5788562.18698885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25.2070603913333</v>
      </c>
      <c r="E116" s="13">
        <f t="shared" si="114"/>
        <v>26.8690673006452</v>
      </c>
      <c r="F116" s="9" t="s">
        <v>107</v>
      </c>
      <c r="G116" s="6">
        <v>10</v>
      </c>
      <c r="H116" s="11">
        <f t="shared" si="99"/>
        <v>25.2070603913333</v>
      </c>
      <c r="I116" s="11">
        <f t="shared" si="100"/>
        <v>298.357060391333</v>
      </c>
      <c r="J116" s="11">
        <f t="shared" si="101"/>
        <v>0.354109687564845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6.44528251234925</v>
      </c>
      <c r="P116" s="11">
        <f t="shared" si="104"/>
        <v>2.28233697671516</v>
      </c>
      <c r="Q116" s="17">
        <f t="shared" si="105"/>
        <v>0.661877723247395</v>
      </c>
      <c r="R116" s="11">
        <f t="shared" si="106"/>
        <v>0.80117865</v>
      </c>
      <c r="S116" s="18">
        <f t="shared" si="107"/>
        <v>0.826130006394198</v>
      </c>
      <c r="T116" s="3">
        <v>0.27</v>
      </c>
      <c r="U116" s="19">
        <f t="shared" si="108"/>
        <v>0.223055101726434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0.318539606265446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173.144166666667</v>
      </c>
      <c r="AF116" s="1">
        <f t="shared" si="113"/>
        <v>5643374.98709137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19.0544690609677</v>
      </c>
      <c r="E117" s="13">
        <f t="shared" si="114"/>
        <v>25.2070603913333</v>
      </c>
      <c r="F117" s="9" t="s">
        <v>107</v>
      </c>
      <c r="G117" s="6">
        <v>11</v>
      </c>
      <c r="H117" s="11">
        <f t="shared" si="99"/>
        <v>19.0544690609677</v>
      </c>
      <c r="I117" s="11">
        <f t="shared" si="100"/>
        <v>292.204469060968</v>
      </c>
      <c r="J117" s="11">
        <f t="shared" si="101"/>
        <v>0.178120114989684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3.95479825885239</v>
      </c>
      <c r="O117" s="11">
        <f t="shared" si="115"/>
        <v>2.9708322767817</v>
      </c>
      <c r="P117" s="11">
        <f t="shared" si="104"/>
        <v>0.529164986755422</v>
      </c>
      <c r="Q117" s="17">
        <f t="shared" si="105"/>
        <v>0.153457846159072</v>
      </c>
      <c r="R117" s="11">
        <f t="shared" si="106"/>
        <v>0.80117865</v>
      </c>
      <c r="S117" s="18">
        <f t="shared" si="107"/>
        <v>0.191540109261614</v>
      </c>
      <c r="T117" s="3">
        <v>0.27</v>
      </c>
      <c r="U117" s="19">
        <f t="shared" si="108"/>
        <v>0.0517158295006357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0.236448385671974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173.144166666667</v>
      </c>
      <c r="AF117" s="1">
        <f t="shared" si="113"/>
        <v>4189014.11062645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16.4347704446667</v>
      </c>
      <c r="E118" s="13">
        <f t="shared" si="114"/>
        <v>19.0544690609677</v>
      </c>
      <c r="F118" s="9" t="s">
        <v>109</v>
      </c>
      <c r="G118" s="6">
        <v>12</v>
      </c>
      <c r="H118" s="11">
        <f t="shared" si="99"/>
        <v>16.4347704446667</v>
      </c>
      <c r="I118" s="11">
        <f t="shared" si="100"/>
        <v>289.584770444667</v>
      </c>
      <c r="J118" s="11">
        <f t="shared" si="101"/>
        <v>0.131764415638968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5.20435229002628</v>
      </c>
      <c r="P118" s="11">
        <f t="shared" si="104"/>
        <v>0.68574843827464</v>
      </c>
      <c r="Q118" s="17">
        <f t="shared" si="105"/>
        <v>0.198867047099646</v>
      </c>
      <c r="R118" s="11">
        <f t="shared" si="106"/>
        <v>0.80117865</v>
      </c>
      <c r="S118" s="18">
        <f t="shared" si="107"/>
        <v>0.248218106036208</v>
      </c>
      <c r="T118" s="3">
        <v>0.27</v>
      </c>
      <c r="U118" s="19">
        <f t="shared" si="108"/>
        <v>0.0670188886297761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0.239421770060766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173.144166666667</v>
      </c>
      <c r="AF118" s="1">
        <f t="shared" si="113"/>
        <v>4241691.77694068</v>
      </c>
      <c r="AG118" s="1">
        <f>SUM(AF107:AF118)</f>
        <v>60461193.563437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11.8908474672258</v>
      </c>
      <c r="E119" s="13">
        <f t="shared" si="114"/>
        <v>16.4347704446667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10.38</v>
      </c>
      <c r="E123" s="9"/>
      <c r="F123" s="9"/>
      <c r="G123" s="6">
        <v>1</v>
      </c>
      <c r="H123" s="11">
        <f t="shared" ref="H123:H134" si="116">E124</f>
        <v>10.38</v>
      </c>
      <c r="I123" s="11">
        <f t="shared" ref="I123:I134" si="117">H123+273.15</f>
        <v>283.53</v>
      </c>
      <c r="J123" s="11">
        <f t="shared" ref="J123:J134" si="118">EXP(($C$18*(I123-$C$16))/($C$19*I123*$C$16))</f>
        <v>0.0642635123949528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0.0334954279304973</v>
      </c>
      <c r="Q123" s="17">
        <f t="shared" ref="Q123:Q134" si="122">P123*$B$125</f>
        <v>0.0087088112619293</v>
      </c>
      <c r="R123" s="11">
        <f t="shared" ref="R123:R134" si="123">L123*$B$125</f>
        <v>0.1355172</v>
      </c>
      <c r="S123" s="18">
        <f t="shared" ref="S123:S134" si="124">Q123/R123</f>
        <v>0.0642635123949528</v>
      </c>
      <c r="T123" s="3">
        <v>0.01</v>
      </c>
      <c r="U123" s="19">
        <f t="shared" ref="U123:U134" si="125">S123*T123</f>
        <v>0.000642635123949528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0.00613263512394953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9.58542008474194</v>
      </c>
      <c r="E124" s="13">
        <f t="shared" ref="E124:E135" si="133">D123</f>
        <v>10.38</v>
      </c>
      <c r="F124" s="9" t="s">
        <v>107</v>
      </c>
      <c r="G124" s="6">
        <v>2</v>
      </c>
      <c r="H124" s="11">
        <f t="shared" si="116"/>
        <v>9.58542008474194</v>
      </c>
      <c r="I124" s="11">
        <f t="shared" si="117"/>
        <v>282.735420084742</v>
      </c>
      <c r="J124" s="11">
        <f t="shared" si="118"/>
        <v>0.0583512985121065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1.0089445720695</v>
      </c>
      <c r="P124" s="11">
        <f t="shared" si="121"/>
        <v>0.0588732259069971</v>
      </c>
      <c r="Q124" s="17">
        <f t="shared" si="122"/>
        <v>0.0153070387358192</v>
      </c>
      <c r="R124" s="11">
        <f t="shared" si="123"/>
        <v>0.1355172</v>
      </c>
      <c r="S124" s="18">
        <f t="shared" si="124"/>
        <v>0.112952737629019</v>
      </c>
      <c r="T124" s="3">
        <v>0.01</v>
      </c>
      <c r="U124" s="19">
        <f t="shared" si="125"/>
        <v>0.00112952737629019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0.00661952737629019</v>
      </c>
      <c r="AU124" s="27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10.1505872248571</v>
      </c>
      <c r="E125" s="13">
        <f t="shared" si="133"/>
        <v>9.58542008474194</v>
      </c>
      <c r="F125" s="9" t="s">
        <v>107</v>
      </c>
      <c r="G125" s="6">
        <v>3</v>
      </c>
      <c r="H125" s="11">
        <f t="shared" si="116"/>
        <v>10.1505872248571</v>
      </c>
      <c r="I125" s="11">
        <f t="shared" si="117"/>
        <v>283.300587224857</v>
      </c>
      <c r="J125" s="11">
        <f t="shared" si="118"/>
        <v>0.0625010224226536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1.47129134616251</v>
      </c>
      <c r="P125" s="11">
        <f t="shared" si="121"/>
        <v>0.0919572134167589</v>
      </c>
      <c r="Q125" s="17">
        <f t="shared" si="122"/>
        <v>0.0239088754883573</v>
      </c>
      <c r="R125" s="11">
        <f t="shared" si="123"/>
        <v>0.1355172</v>
      </c>
      <c r="S125" s="18">
        <f t="shared" si="124"/>
        <v>0.176426870451554</v>
      </c>
      <c r="T125" s="3">
        <v>0.01</v>
      </c>
      <c r="U125" s="19">
        <f t="shared" si="125"/>
        <v>0.00176426870451554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0.00725426870451554</v>
      </c>
      <c r="AU125" s="27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15.6373785585484</v>
      </c>
      <c r="E126" s="13">
        <f t="shared" si="133"/>
        <v>10.1505872248571</v>
      </c>
      <c r="F126" s="9" t="s">
        <v>107</v>
      </c>
      <c r="G126" s="6">
        <v>4</v>
      </c>
      <c r="H126" s="11">
        <f t="shared" si="116"/>
        <v>15.6373785585484</v>
      </c>
      <c r="I126" s="11">
        <f t="shared" si="117"/>
        <v>288.787378558548</v>
      </c>
      <c r="J126" s="11">
        <f t="shared" si="118"/>
        <v>0.120082128733334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1.90055413274575</v>
      </c>
      <c r="P126" s="11">
        <f t="shared" si="121"/>
        <v>0.228222586033044</v>
      </c>
      <c r="Q126" s="17">
        <f t="shared" si="122"/>
        <v>0.0593378723685914</v>
      </c>
      <c r="R126" s="11">
        <f t="shared" si="123"/>
        <v>0.1355172</v>
      </c>
      <c r="S126" s="18">
        <f t="shared" si="124"/>
        <v>0.437862296214734</v>
      </c>
      <c r="T126" s="3">
        <v>0.01</v>
      </c>
      <c r="U126" s="19">
        <f t="shared" si="125"/>
        <v>0.00437862296214734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0.0123686229621473</v>
      </c>
      <c r="AU126" s="27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19.830241676</v>
      </c>
      <c r="E127" s="13">
        <f t="shared" si="133"/>
        <v>15.6373785585484</v>
      </c>
      <c r="F127" s="9" t="s">
        <v>107</v>
      </c>
      <c r="G127" s="6">
        <v>5</v>
      </c>
      <c r="H127" s="11">
        <f t="shared" si="116"/>
        <v>19.830241676</v>
      </c>
      <c r="I127" s="11">
        <f t="shared" si="117"/>
        <v>292.980241676</v>
      </c>
      <c r="J127" s="11">
        <f t="shared" si="118"/>
        <v>0.194550136747457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1.58871496937707</v>
      </c>
      <c r="O127" s="11">
        <f t="shared" si="134"/>
        <v>0.604836577335635</v>
      </c>
      <c r="P127" s="11">
        <f t="shared" si="121"/>
        <v>0.117671038830512</v>
      </c>
      <c r="Q127" s="17">
        <f t="shared" si="122"/>
        <v>0.030594470095933</v>
      </c>
      <c r="R127" s="11">
        <f t="shared" si="123"/>
        <v>0.1355172</v>
      </c>
      <c r="S127" s="18">
        <f t="shared" si="124"/>
        <v>0.225760789744276</v>
      </c>
      <c r="T127" s="3">
        <v>0.01</v>
      </c>
      <c r="U127" s="19">
        <f t="shared" si="125"/>
        <v>0.00225760789744276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0.0122076078974428</v>
      </c>
      <c r="AU127" s="27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24.9849280029032</v>
      </c>
      <c r="E128" s="13">
        <f t="shared" si="133"/>
        <v>19.830241676</v>
      </c>
      <c r="F128" s="9" t="s">
        <v>109</v>
      </c>
      <c r="G128" s="6">
        <v>6</v>
      </c>
      <c r="H128" s="11">
        <f t="shared" si="116"/>
        <v>24.9849280029032</v>
      </c>
      <c r="I128" s="11">
        <f t="shared" si="117"/>
        <v>298.134928002903</v>
      </c>
      <c r="J128" s="11">
        <f t="shared" si="118"/>
        <v>0.345603264213842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1.00838553850512</v>
      </c>
      <c r="P128" s="11">
        <f t="shared" si="121"/>
        <v>0.348501333693403</v>
      </c>
      <c r="Q128" s="17">
        <f t="shared" si="122"/>
        <v>0.0906103467602849</v>
      </c>
      <c r="R128" s="11">
        <f t="shared" si="123"/>
        <v>0.1355172</v>
      </c>
      <c r="S128" s="18">
        <f t="shared" si="124"/>
        <v>0.668626172620781</v>
      </c>
      <c r="T128" s="3">
        <v>0.01</v>
      </c>
      <c r="U128" s="19">
        <f t="shared" si="125"/>
        <v>0.00668626172620781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0.0166362617262078</v>
      </c>
      <c r="AU128" s="27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25.258618263</v>
      </c>
      <c r="E129" s="13">
        <f t="shared" si="133"/>
        <v>24.9849280029032</v>
      </c>
      <c r="F129" s="9" t="s">
        <v>107</v>
      </c>
      <c r="G129" s="6">
        <v>7</v>
      </c>
      <c r="H129" s="11">
        <f t="shared" si="116"/>
        <v>25.258618263</v>
      </c>
      <c r="I129" s="11">
        <f t="shared" si="117"/>
        <v>298.408618263</v>
      </c>
      <c r="J129" s="11">
        <f t="shared" si="118"/>
        <v>0.35611197227558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1.18110420481172</v>
      </c>
      <c r="P129" s="11">
        <f t="shared" si="121"/>
        <v>0.420605347838482</v>
      </c>
      <c r="Q129" s="17">
        <f t="shared" si="122"/>
        <v>0.109357390438005</v>
      </c>
      <c r="R129" s="11">
        <f t="shared" si="123"/>
        <v>0.1355172</v>
      </c>
      <c r="S129" s="18">
        <f t="shared" si="124"/>
        <v>0.806963178386252</v>
      </c>
      <c r="T129" s="3">
        <v>0.01</v>
      </c>
      <c r="U129" s="19">
        <f t="shared" si="125"/>
        <v>0.00806963178386252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0.0205196317838625</v>
      </c>
      <c r="AU129" s="27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27.7209911519355</v>
      </c>
      <c r="E130" s="13">
        <f t="shared" si="133"/>
        <v>25.258618263</v>
      </c>
      <c r="F130" s="9" t="s">
        <v>107</v>
      </c>
      <c r="G130" s="6">
        <v>8</v>
      </c>
      <c r="H130" s="11">
        <f t="shared" si="116"/>
        <v>27.7209911519355</v>
      </c>
      <c r="I130" s="11">
        <f t="shared" si="117"/>
        <v>300.870991151935</v>
      </c>
      <c r="J130" s="11">
        <f t="shared" si="118"/>
        <v>0.465115697502492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1.28171885697324</v>
      </c>
      <c r="P130" s="11">
        <f t="shared" si="121"/>
        <v>0.596147560163204</v>
      </c>
      <c r="Q130" s="17">
        <f t="shared" si="122"/>
        <v>0.154998365642433</v>
      </c>
      <c r="R130" s="11">
        <f t="shared" si="123"/>
        <v>0.1355172</v>
      </c>
      <c r="S130" s="18">
        <f t="shared" si="124"/>
        <v>1.14375419240091</v>
      </c>
      <c r="T130" s="3">
        <v>0.01</v>
      </c>
      <c r="U130" s="19">
        <f t="shared" si="125"/>
        <v>0.0114375419240091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0.0238875419240091</v>
      </c>
      <c r="AU130" s="27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26.8690673006452</v>
      </c>
      <c r="E131" s="13">
        <f t="shared" si="133"/>
        <v>27.7209911519355</v>
      </c>
      <c r="F131" s="9" t="s">
        <v>107</v>
      </c>
      <c r="G131" s="6">
        <v>9</v>
      </c>
      <c r="H131" s="11">
        <f t="shared" si="116"/>
        <v>26.8690673006452</v>
      </c>
      <c r="I131" s="11">
        <f t="shared" si="117"/>
        <v>300.019067300645</v>
      </c>
      <c r="J131" s="11">
        <f t="shared" si="118"/>
        <v>0.424279374981493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1.20679129681003</v>
      </c>
      <c r="P131" s="11">
        <f t="shared" si="121"/>
        <v>0.512016657143667</v>
      </c>
      <c r="Q131" s="17">
        <f t="shared" si="122"/>
        <v>0.133124330857353</v>
      </c>
      <c r="R131" s="11">
        <f t="shared" si="123"/>
        <v>0.1355172</v>
      </c>
      <c r="S131" s="18">
        <f t="shared" si="124"/>
        <v>0.982342690502411</v>
      </c>
      <c r="T131" s="3">
        <v>0.01</v>
      </c>
      <c r="U131" s="19">
        <f t="shared" si="125"/>
        <v>0.00982342690502411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0.0197734269050241</v>
      </c>
      <c r="AU131" s="27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25.2070603913333</v>
      </c>
      <c r="E132" s="13">
        <f t="shared" si="133"/>
        <v>26.8690673006452</v>
      </c>
      <c r="F132" s="9" t="s">
        <v>107</v>
      </c>
      <c r="G132" s="6">
        <v>10</v>
      </c>
      <c r="H132" s="11">
        <f t="shared" si="116"/>
        <v>25.2070603913333</v>
      </c>
      <c r="I132" s="11">
        <f t="shared" si="117"/>
        <v>298.357060391333</v>
      </c>
      <c r="J132" s="11">
        <f t="shared" si="118"/>
        <v>0.354109687564845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1.21599463966637</v>
      </c>
      <c r="P132" s="11">
        <f t="shared" si="121"/>
        <v>0.430595481932784</v>
      </c>
      <c r="Q132" s="17">
        <f t="shared" si="122"/>
        <v>0.111954825302524</v>
      </c>
      <c r="R132" s="11">
        <f t="shared" si="123"/>
        <v>0.1355172</v>
      </c>
      <c r="S132" s="18">
        <f t="shared" si="124"/>
        <v>0.826130006394198</v>
      </c>
      <c r="T132" s="3">
        <v>0.01</v>
      </c>
      <c r="U132" s="19">
        <f t="shared" si="125"/>
        <v>0.00826130006394198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0.018211300063942</v>
      </c>
      <c r="AU132" s="27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19.0544690609677</v>
      </c>
      <c r="E133" s="13">
        <f t="shared" si="133"/>
        <v>25.2070603913333</v>
      </c>
      <c r="F133" s="9" t="s">
        <v>107</v>
      </c>
      <c r="G133" s="6">
        <v>11</v>
      </c>
      <c r="H133" s="11">
        <f t="shared" si="116"/>
        <v>19.0544690609677</v>
      </c>
      <c r="I133" s="11">
        <f t="shared" si="117"/>
        <v>292.204469060968</v>
      </c>
      <c r="J133" s="11">
        <f t="shared" si="118"/>
        <v>0.178120114989684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0.746129199846904</v>
      </c>
      <c r="O133" s="11">
        <f t="shared" si="134"/>
        <v>0.560489957886679</v>
      </c>
      <c r="P133" s="11">
        <f t="shared" si="121"/>
        <v>0.0998345357493384</v>
      </c>
      <c r="Q133" s="17">
        <f t="shared" si="122"/>
        <v>0.025956979294828</v>
      </c>
      <c r="R133" s="11">
        <f t="shared" si="123"/>
        <v>0.1355172</v>
      </c>
      <c r="S133" s="18">
        <f t="shared" si="124"/>
        <v>0.191540109261614</v>
      </c>
      <c r="T133" s="3">
        <v>0.01</v>
      </c>
      <c r="U133" s="19">
        <f t="shared" si="125"/>
        <v>0.00191540109261614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0.00936540109261614</v>
      </c>
      <c r="AU133" s="27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16.4347704446667</v>
      </c>
      <c r="E134" s="13">
        <f t="shared" si="133"/>
        <v>19.0544690609677</v>
      </c>
      <c r="F134" s="9" t="s">
        <v>109</v>
      </c>
      <c r="G134" s="6">
        <v>12</v>
      </c>
      <c r="H134" s="11">
        <f t="shared" si="116"/>
        <v>16.4347704446667</v>
      </c>
      <c r="I134" s="11">
        <f t="shared" si="117"/>
        <v>289.584770444667</v>
      </c>
      <c r="J134" s="11">
        <f t="shared" si="118"/>
        <v>0.131764415638968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0.981875422137341</v>
      </c>
      <c r="P134" s="11">
        <f t="shared" si="121"/>
        <v>0.129376241228192</v>
      </c>
      <c r="Q134" s="17">
        <f t="shared" si="122"/>
        <v>0.03363782271933</v>
      </c>
      <c r="R134" s="11">
        <f t="shared" si="123"/>
        <v>0.1355172</v>
      </c>
      <c r="S134" s="18">
        <f t="shared" si="124"/>
        <v>0.248218106036208</v>
      </c>
      <c r="T134" s="3">
        <v>0.01</v>
      </c>
      <c r="U134" s="19">
        <f t="shared" si="125"/>
        <v>0.00248218106036208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0.00993218106036208</v>
      </c>
      <c r="AU134" s="27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11.8908474672258</v>
      </c>
      <c r="E135" s="13">
        <f t="shared" si="133"/>
        <v>16.4347704446667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10.38</v>
      </c>
      <c r="E139" s="9"/>
      <c r="F139" s="9"/>
      <c r="G139" s="6">
        <v>1</v>
      </c>
      <c r="H139" s="11">
        <f t="shared" ref="H139:H150" si="135">E140</f>
        <v>10.38</v>
      </c>
      <c r="I139" s="11">
        <f t="shared" ref="I139:I150" si="136">H139+273.15</f>
        <v>283.53</v>
      </c>
      <c r="J139" s="11">
        <f t="shared" ref="J139:J150" si="137">EXP(($C$18*(I139-$C$16))/($C$19*I139*$C$16))</f>
        <v>0.0642635123949528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0.0182958219788431</v>
      </c>
      <c r="Q139" s="17">
        <f t="shared" ref="Q139:Q150" si="141">P139*$B$125</f>
        <v>0.0047569137144992</v>
      </c>
      <c r="R139" s="11">
        <f t="shared" ref="R139:R150" si="142">L139*$B$125</f>
        <v>0.074022</v>
      </c>
      <c r="S139" s="18">
        <f t="shared" ref="S139:S150" si="143">Q139/R139</f>
        <v>0.0642635123949528</v>
      </c>
      <c r="T139" s="3">
        <v>0.01</v>
      </c>
      <c r="U139" s="19">
        <f t="shared" ref="U139:U150" si="144">S139*T139</f>
        <v>0.000642635123949528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0.00613263512394953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9.58542008474194</v>
      </c>
      <c r="E140" s="13">
        <f t="shared" ref="E140:E151" si="154">D139</f>
        <v>10.38</v>
      </c>
      <c r="F140" s="9" t="s">
        <v>107</v>
      </c>
      <c r="G140" s="6">
        <v>2</v>
      </c>
      <c r="H140" s="11">
        <f t="shared" si="135"/>
        <v>9.58542008474194</v>
      </c>
      <c r="I140" s="11">
        <f t="shared" si="136"/>
        <v>282.735420084742</v>
      </c>
      <c r="J140" s="11">
        <f t="shared" si="137"/>
        <v>0.0583512985121065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0.551104178021157</v>
      </c>
      <c r="P140" s="11">
        <f t="shared" si="140"/>
        <v>0.0321576444029816</v>
      </c>
      <c r="Q140" s="17">
        <f t="shared" si="141"/>
        <v>0.00836098754477522</v>
      </c>
      <c r="R140" s="11">
        <f t="shared" si="142"/>
        <v>0.074022</v>
      </c>
      <c r="S140" s="18">
        <f t="shared" si="143"/>
        <v>0.112952737629019</v>
      </c>
      <c r="T140" s="3">
        <v>0.01</v>
      </c>
      <c r="U140" s="19">
        <f t="shared" si="144"/>
        <v>0.00112952737629019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0.00661952737629019</v>
      </c>
      <c r="AU140" s="27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10.1505872248571</v>
      </c>
      <c r="E141" s="13">
        <f t="shared" si="154"/>
        <v>9.58542008474194</v>
      </c>
      <c r="F141" s="9" t="s">
        <v>107</v>
      </c>
      <c r="G141" s="6">
        <v>3</v>
      </c>
      <c r="H141" s="11">
        <f t="shared" si="135"/>
        <v>10.1505872248571</v>
      </c>
      <c r="I141" s="11">
        <f t="shared" si="136"/>
        <v>283.300587224857</v>
      </c>
      <c r="J141" s="11">
        <f t="shared" si="137"/>
        <v>0.0625010224226536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0.803646533618175</v>
      </c>
      <c r="P141" s="11">
        <f t="shared" si="140"/>
        <v>0.0502287300175574</v>
      </c>
      <c r="Q141" s="17">
        <f t="shared" si="141"/>
        <v>0.0130594698045649</v>
      </c>
      <c r="R141" s="11">
        <f t="shared" si="142"/>
        <v>0.074022</v>
      </c>
      <c r="S141" s="18">
        <f t="shared" si="143"/>
        <v>0.176426870451554</v>
      </c>
      <c r="T141" s="3">
        <v>0.01</v>
      </c>
      <c r="U141" s="19">
        <f t="shared" si="144"/>
        <v>0.00176426870451554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0.00725426870451554</v>
      </c>
      <c r="AU141" s="27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15.6373785585484</v>
      </c>
      <c r="E142" s="13">
        <f t="shared" si="154"/>
        <v>10.1505872248571</v>
      </c>
      <c r="F142" s="9" t="s">
        <v>107</v>
      </c>
      <c r="G142" s="6">
        <v>4</v>
      </c>
      <c r="H142" s="11">
        <f t="shared" si="135"/>
        <v>15.6373785585484</v>
      </c>
      <c r="I142" s="11">
        <f t="shared" si="136"/>
        <v>288.787378558548</v>
      </c>
      <c r="J142" s="11">
        <f t="shared" si="137"/>
        <v>0.120082128733334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1.03811780360062</v>
      </c>
      <c r="P142" s="11">
        <f t="shared" si="140"/>
        <v>0.124659395732335</v>
      </c>
      <c r="Q142" s="17">
        <f t="shared" si="141"/>
        <v>0.0324114428904071</v>
      </c>
      <c r="R142" s="11">
        <f t="shared" si="142"/>
        <v>0.074022</v>
      </c>
      <c r="S142" s="18">
        <f t="shared" si="143"/>
        <v>0.437862296214734</v>
      </c>
      <c r="T142" s="3">
        <v>0.01</v>
      </c>
      <c r="U142" s="19">
        <f t="shared" si="144"/>
        <v>0.00437862296214734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0.0143286229621473</v>
      </c>
      <c r="AU142" s="27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19.830241676</v>
      </c>
      <c r="E143" s="13">
        <f t="shared" si="154"/>
        <v>15.6373785585484</v>
      </c>
      <c r="F143" s="9" t="s">
        <v>107</v>
      </c>
      <c r="G143" s="6">
        <v>5</v>
      </c>
      <c r="H143" s="11">
        <f t="shared" si="135"/>
        <v>19.830241676</v>
      </c>
      <c r="I143" s="11">
        <f t="shared" si="136"/>
        <v>292.980241676</v>
      </c>
      <c r="J143" s="11">
        <f t="shared" si="137"/>
        <v>0.194550136747457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0.867785487474869</v>
      </c>
      <c r="O143" s="11">
        <f t="shared" si="155"/>
        <v>0.330372920393414</v>
      </c>
      <c r="P143" s="11">
        <f t="shared" si="140"/>
        <v>0.0642740968401955</v>
      </c>
      <c r="Q143" s="17">
        <f t="shared" si="141"/>
        <v>0.0167112651784508</v>
      </c>
      <c r="R143" s="11">
        <f t="shared" si="142"/>
        <v>0.074022</v>
      </c>
      <c r="S143" s="18">
        <f t="shared" si="143"/>
        <v>0.225760789744276</v>
      </c>
      <c r="T143" s="3">
        <v>0.01</v>
      </c>
      <c r="U143" s="19">
        <f t="shared" si="144"/>
        <v>0.00225760789744276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0.0122076078974428</v>
      </c>
      <c r="AU143" s="27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24.9849280029032</v>
      </c>
      <c r="E144" s="13">
        <f t="shared" si="154"/>
        <v>19.830241676</v>
      </c>
      <c r="F144" s="9" t="s">
        <v>109</v>
      </c>
      <c r="G144" s="6">
        <v>6</v>
      </c>
      <c r="H144" s="11">
        <f t="shared" si="135"/>
        <v>24.9849280029032</v>
      </c>
      <c r="I144" s="11">
        <f t="shared" si="136"/>
        <v>298.134928002903</v>
      </c>
      <c r="J144" s="11">
        <f t="shared" si="137"/>
        <v>0.345603264213842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0.550798823553219</v>
      </c>
      <c r="P144" s="11">
        <f t="shared" si="140"/>
        <v>0.190357871345136</v>
      </c>
      <c r="Q144" s="17">
        <f t="shared" si="141"/>
        <v>0.0494930465497355</v>
      </c>
      <c r="R144" s="11">
        <f t="shared" si="142"/>
        <v>0.074022</v>
      </c>
      <c r="S144" s="18">
        <f t="shared" si="143"/>
        <v>0.668626172620781</v>
      </c>
      <c r="T144" s="3">
        <v>0.01</v>
      </c>
      <c r="U144" s="19">
        <f t="shared" si="144"/>
        <v>0.00668626172620781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0.0166362617262078</v>
      </c>
      <c r="AU144" s="27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25.258618263</v>
      </c>
      <c r="E145" s="13">
        <f t="shared" si="154"/>
        <v>24.9849280029032</v>
      </c>
      <c r="F145" s="9" t="s">
        <v>107</v>
      </c>
      <c r="G145" s="6">
        <v>7</v>
      </c>
      <c r="H145" s="11">
        <f t="shared" si="135"/>
        <v>25.258618263</v>
      </c>
      <c r="I145" s="11">
        <f t="shared" si="136"/>
        <v>298.408618263</v>
      </c>
      <c r="J145" s="11">
        <f t="shared" si="137"/>
        <v>0.35611197227558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0.645140952208082</v>
      </c>
      <c r="P145" s="11">
        <f t="shared" si="140"/>
        <v>0.229742416886566</v>
      </c>
      <c r="Q145" s="17">
        <f t="shared" si="141"/>
        <v>0.0597330283905072</v>
      </c>
      <c r="R145" s="11">
        <f t="shared" si="142"/>
        <v>0.074022</v>
      </c>
      <c r="S145" s="18">
        <f t="shared" si="143"/>
        <v>0.806963178386252</v>
      </c>
      <c r="T145" s="3">
        <v>0.01</v>
      </c>
      <c r="U145" s="19">
        <f t="shared" si="144"/>
        <v>0.00806963178386252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0.0229696317838625</v>
      </c>
      <c r="AU145" s="27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27.7209911519355</v>
      </c>
      <c r="E146" s="13">
        <f t="shared" si="154"/>
        <v>25.258618263</v>
      </c>
      <c r="F146" s="9" t="s">
        <v>107</v>
      </c>
      <c r="G146" s="6">
        <v>8</v>
      </c>
      <c r="H146" s="11">
        <f t="shared" si="135"/>
        <v>27.7209911519355</v>
      </c>
      <c r="I146" s="11">
        <f t="shared" si="136"/>
        <v>300.870991151935</v>
      </c>
      <c r="J146" s="11">
        <f t="shared" si="137"/>
        <v>0.465115697502492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0.700098535321516</v>
      </c>
      <c r="P146" s="11">
        <f t="shared" si="140"/>
        <v>0.32562681857654</v>
      </c>
      <c r="Q146" s="17">
        <f t="shared" si="141"/>
        <v>0.0846629728299005</v>
      </c>
      <c r="R146" s="11">
        <f t="shared" si="142"/>
        <v>0.074022</v>
      </c>
      <c r="S146" s="18">
        <f t="shared" si="143"/>
        <v>1.14375419240091</v>
      </c>
      <c r="T146" s="3">
        <v>0.01</v>
      </c>
      <c r="U146" s="19">
        <f t="shared" si="144"/>
        <v>0.0114375419240091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0.0263375419240091</v>
      </c>
      <c r="AU146" s="27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26.8690673006452</v>
      </c>
      <c r="E147" s="13">
        <f t="shared" si="154"/>
        <v>27.7209911519355</v>
      </c>
      <c r="F147" s="9" t="s">
        <v>107</v>
      </c>
      <c r="G147" s="6">
        <v>9</v>
      </c>
      <c r="H147" s="11">
        <f t="shared" si="135"/>
        <v>26.8690673006452</v>
      </c>
      <c r="I147" s="11">
        <f t="shared" si="136"/>
        <v>300.019067300645</v>
      </c>
      <c r="J147" s="11">
        <f t="shared" si="137"/>
        <v>0.424279374981493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0.659171716744976</v>
      </c>
      <c r="P147" s="11">
        <f t="shared" si="140"/>
        <v>0.279672963986036</v>
      </c>
      <c r="Q147" s="17">
        <f t="shared" si="141"/>
        <v>0.0727149706363694</v>
      </c>
      <c r="R147" s="11">
        <f t="shared" si="142"/>
        <v>0.074022</v>
      </c>
      <c r="S147" s="18">
        <f t="shared" si="143"/>
        <v>0.982342690502411</v>
      </c>
      <c r="T147" s="3">
        <v>0.01</v>
      </c>
      <c r="U147" s="19">
        <f t="shared" si="144"/>
        <v>0.00982342690502411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0.0197734269050241</v>
      </c>
      <c r="AU147" s="27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25.2070603913333</v>
      </c>
      <c r="E148" s="13">
        <f t="shared" si="154"/>
        <v>26.8690673006452</v>
      </c>
      <c r="F148" s="9" t="s">
        <v>107</v>
      </c>
      <c r="G148" s="6">
        <v>10</v>
      </c>
      <c r="H148" s="11">
        <f t="shared" si="135"/>
        <v>25.2070603913333</v>
      </c>
      <c r="I148" s="11">
        <f t="shared" si="136"/>
        <v>298.357060391333</v>
      </c>
      <c r="J148" s="11">
        <f t="shared" si="137"/>
        <v>0.354109687564845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0.66419875275894</v>
      </c>
      <c r="P148" s="11">
        <f t="shared" si="140"/>
        <v>0.235199212820428</v>
      </c>
      <c r="Q148" s="17">
        <f t="shared" si="141"/>
        <v>0.0611517953333113</v>
      </c>
      <c r="R148" s="11">
        <f t="shared" si="142"/>
        <v>0.074022</v>
      </c>
      <c r="S148" s="18">
        <f t="shared" si="143"/>
        <v>0.826130006394198</v>
      </c>
      <c r="T148" s="3">
        <v>0.01</v>
      </c>
      <c r="U148" s="19">
        <f t="shared" si="144"/>
        <v>0.00826130006394198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0.018211300063942</v>
      </c>
      <c r="AU148" s="27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19.0544690609677</v>
      </c>
      <c r="E149" s="13">
        <f t="shared" si="154"/>
        <v>25.2070603913333</v>
      </c>
      <c r="F149" s="9" t="s">
        <v>107</v>
      </c>
      <c r="G149" s="6">
        <v>11</v>
      </c>
      <c r="H149" s="11">
        <f t="shared" si="135"/>
        <v>19.0544690609677</v>
      </c>
      <c r="I149" s="11">
        <f t="shared" si="136"/>
        <v>292.204469060968</v>
      </c>
      <c r="J149" s="11">
        <f t="shared" si="137"/>
        <v>0.178120114989684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0.407549562941586</v>
      </c>
      <c r="O149" s="11">
        <f t="shared" si="155"/>
        <v>0.306149976996926</v>
      </c>
      <c r="P149" s="11">
        <f t="shared" si="140"/>
        <v>0.0545314691067815</v>
      </c>
      <c r="Q149" s="17">
        <f t="shared" si="141"/>
        <v>0.0141781819677632</v>
      </c>
      <c r="R149" s="11">
        <f t="shared" si="142"/>
        <v>0.074022</v>
      </c>
      <c r="S149" s="18">
        <f t="shared" si="143"/>
        <v>0.191540109261614</v>
      </c>
      <c r="T149" s="3">
        <v>0.01</v>
      </c>
      <c r="U149" s="19">
        <f t="shared" si="144"/>
        <v>0.00191540109261614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0.00740540109261614</v>
      </c>
      <c r="AU149" s="27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16.4347704446667</v>
      </c>
      <c r="E150" s="13">
        <f t="shared" si="154"/>
        <v>19.0544690609677</v>
      </c>
      <c r="F150" s="9" t="s">
        <v>109</v>
      </c>
      <c r="G150" s="6">
        <v>12</v>
      </c>
      <c r="H150" s="11">
        <f t="shared" si="135"/>
        <v>16.4347704446667</v>
      </c>
      <c r="I150" s="11">
        <f t="shared" si="136"/>
        <v>289.584770444667</v>
      </c>
      <c r="J150" s="11">
        <f t="shared" si="137"/>
        <v>0.131764415638968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0.536318507890144</v>
      </c>
      <c r="P150" s="11">
        <f t="shared" si="140"/>
        <v>0.0706676947885083</v>
      </c>
      <c r="Q150" s="17">
        <f t="shared" si="141"/>
        <v>0.0183736006450122</v>
      </c>
      <c r="R150" s="11">
        <f t="shared" si="142"/>
        <v>0.074022</v>
      </c>
      <c r="S150" s="18">
        <f t="shared" si="143"/>
        <v>0.248218106036208</v>
      </c>
      <c r="T150" s="3">
        <v>0.01</v>
      </c>
      <c r="U150" s="19">
        <f t="shared" si="144"/>
        <v>0.00248218106036208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0.00797218106036207</v>
      </c>
      <c r="AU150" s="27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11.8908474672258</v>
      </c>
      <c r="E151" s="13">
        <f t="shared" si="154"/>
        <v>16.4347704446667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326.1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3.2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1179.8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3946.68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0.7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AV40+AV55+AV71+AV87+AV102+AY134+AY150+BB150+AG118</f>
        <v>116195962.767703</v>
      </c>
      <c r="J16" s="7" t="s">
        <v>35</v>
      </c>
      <c r="K16" s="7">
        <f>I16/(10000*1000)</f>
        <v>11.6195962767703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64417195.7534247</v>
      </c>
      <c r="J17" s="7" t="s">
        <v>35</v>
      </c>
      <c r="K17" s="7">
        <f>I17/(10000*1000)</f>
        <v>6.44171957534247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8.43</v>
      </c>
      <c r="E29" s="9"/>
      <c r="F29" s="9"/>
      <c r="G29" s="6">
        <v>1</v>
      </c>
      <c r="H29" s="11">
        <f t="shared" ref="H29:H40" si="0">E30</f>
        <v>8.43</v>
      </c>
      <c r="I29" s="11">
        <f t="shared" ref="I29:I40" si="1">H29+273.15</f>
        <v>281.58</v>
      </c>
      <c r="J29" s="11">
        <f t="shared" ref="J29:J40" si="2">EXP(($C$18*(I29-$C$16))/($C$19*I29*$C$16))</f>
        <v>0.0506617590119489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0.0503278135837951</v>
      </c>
      <c r="Q29" s="17">
        <f t="shared" ref="Q29:Q40" si="6">P29*$B$31</f>
        <v>0.00654261576589337</v>
      </c>
      <c r="R29" s="11">
        <f t="shared" ref="R29:R40" si="7">L29*$B$31</f>
        <v>0.129143083333333</v>
      </c>
      <c r="S29" s="18">
        <f t="shared" ref="S29:S40" si="8">Q29/R29</f>
        <v>0.050661759011949</v>
      </c>
      <c r="T29" s="3">
        <v>0.01</v>
      </c>
      <c r="U29" s="19">
        <f t="shared" ref="U29:U40" si="9">S29*T29</f>
        <v>0.00050661759011949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0.0224066175901195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0.266666666666667</v>
      </c>
      <c r="AU29" s="1">
        <f t="shared" ref="AU29:AU40" si="17">AT29*10000*AS29*0.67*AR29*AQ29</f>
        <v>517.000529968396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6.10954351535484</v>
      </c>
      <c r="E30" s="13">
        <f t="shared" ref="E30:E41" si="18">D29</f>
        <v>8.43</v>
      </c>
      <c r="F30" s="9" t="s">
        <v>107</v>
      </c>
      <c r="G30" s="6">
        <v>2</v>
      </c>
      <c r="H30" s="11">
        <f t="shared" si="0"/>
        <v>6.10954351535484</v>
      </c>
      <c r="I30" s="11">
        <f t="shared" si="1"/>
        <v>279.259543515355</v>
      </c>
      <c r="J30" s="11">
        <f t="shared" si="2"/>
        <v>0.0380097395118287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1.93648885308287</v>
      </c>
      <c r="P30" s="11">
        <f t="shared" si="5"/>
        <v>0.0736054368732398</v>
      </c>
      <c r="Q30" s="17">
        <f t="shared" si="6"/>
        <v>0.00956870679352118</v>
      </c>
      <c r="R30" s="11">
        <f t="shared" si="7"/>
        <v>0.129143083333333</v>
      </c>
      <c r="S30" s="18">
        <f t="shared" si="8"/>
        <v>0.0740938387604023</v>
      </c>
      <c r="T30" s="3">
        <v>0.01</v>
      </c>
      <c r="U30" s="19">
        <f t="shared" si="9"/>
        <v>0.000740938387604024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0.022640938387604</v>
      </c>
      <c r="AR30" s="27">
        <f t="shared" si="15"/>
        <v>99.3408333333333</v>
      </c>
      <c r="AS30" s="1">
        <f t="shared" si="16"/>
        <v>0.13</v>
      </c>
      <c r="AT30" s="2">
        <f>$E$4/12</f>
        <v>0.266666666666667</v>
      </c>
      <c r="AU30" s="1">
        <f t="shared" si="17"/>
        <v>522.407145937758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8.73971709264286</v>
      </c>
      <c r="E31" s="13">
        <f t="shared" si="18"/>
        <v>6.10954351535484</v>
      </c>
      <c r="F31" s="9" t="s">
        <v>107</v>
      </c>
      <c r="G31" s="6">
        <v>3</v>
      </c>
      <c r="H31" s="11">
        <f t="shared" si="0"/>
        <v>8.73971709264286</v>
      </c>
      <c r="I31" s="11">
        <f t="shared" si="1"/>
        <v>281.889717092643</v>
      </c>
      <c r="J31" s="11">
        <f t="shared" si="2"/>
        <v>0.0526235660556042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2.85629174954296</v>
      </c>
      <c r="P31" s="11">
        <f t="shared" si="5"/>
        <v>0.150308257556151</v>
      </c>
      <c r="Q31" s="17">
        <f t="shared" si="6"/>
        <v>0.0195400734822997</v>
      </c>
      <c r="R31" s="11">
        <f t="shared" si="7"/>
        <v>0.129143083333333</v>
      </c>
      <c r="S31" s="18">
        <f t="shared" si="8"/>
        <v>0.151305613726633</v>
      </c>
      <c r="T31" s="3">
        <v>0.01</v>
      </c>
      <c r="U31" s="19">
        <f t="shared" si="9"/>
        <v>0.00151305613726633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0.0234130561372663</v>
      </c>
      <c r="AR31" s="27">
        <f t="shared" si="15"/>
        <v>99.3408333333333</v>
      </c>
      <c r="AS31" s="1">
        <f t="shared" si="16"/>
        <v>0.13</v>
      </c>
      <c r="AT31" s="2">
        <f>$E$4/12</f>
        <v>0.266666666666667</v>
      </c>
      <c r="AU31" s="1">
        <f t="shared" si="17"/>
        <v>540.222654421709</v>
      </c>
    </row>
    <row r="32" s="1" customFormat="1" spans="1:47">
      <c r="A32" s="6"/>
      <c r="B32" s="6"/>
      <c r="C32" s="9">
        <v>3</v>
      </c>
      <c r="D32" s="12">
        <v>15.1900811690323</v>
      </c>
      <c r="E32" s="13">
        <f t="shared" si="18"/>
        <v>8.73971709264286</v>
      </c>
      <c r="F32" s="9" t="s">
        <v>107</v>
      </c>
      <c r="G32" s="6">
        <v>4</v>
      </c>
      <c r="H32" s="11">
        <f t="shared" si="0"/>
        <v>15.1900811690323</v>
      </c>
      <c r="I32" s="11">
        <f t="shared" si="1"/>
        <v>288.340081169032</v>
      </c>
      <c r="J32" s="11">
        <f t="shared" si="2"/>
        <v>0.113962863595773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3.69939182532015</v>
      </c>
      <c r="P32" s="11">
        <f t="shared" si="5"/>
        <v>0.421593285976279</v>
      </c>
      <c r="Q32" s="17">
        <f t="shared" si="6"/>
        <v>0.0548071271769162</v>
      </c>
      <c r="R32" s="11">
        <f t="shared" si="7"/>
        <v>0.129143083333333</v>
      </c>
      <c r="S32" s="18">
        <f t="shared" si="8"/>
        <v>0.424390728192952</v>
      </c>
      <c r="T32" s="3">
        <v>0.01</v>
      </c>
      <c r="U32" s="19">
        <f t="shared" si="9"/>
        <v>0.00424390728192952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0.0336939072819295</v>
      </c>
      <c r="AR32" s="27">
        <f t="shared" si="15"/>
        <v>99.3408333333333</v>
      </c>
      <c r="AS32" s="1">
        <f t="shared" si="16"/>
        <v>0.13</v>
      </c>
      <c r="AT32" s="2">
        <f>$E$4/12</f>
        <v>0.266666666666667</v>
      </c>
      <c r="AU32" s="1">
        <f t="shared" si="17"/>
        <v>777.438533567201</v>
      </c>
    </row>
    <row r="33" s="1" customFormat="1" spans="1:47">
      <c r="A33" s="6"/>
      <c r="B33" s="6"/>
      <c r="C33" s="9">
        <v>4</v>
      </c>
      <c r="D33" s="12">
        <v>19.9090706073333</v>
      </c>
      <c r="E33" s="13">
        <f t="shared" si="18"/>
        <v>15.1900811690323</v>
      </c>
      <c r="F33" s="9" t="s">
        <v>107</v>
      </c>
      <c r="G33" s="6">
        <v>5</v>
      </c>
      <c r="H33" s="11">
        <f t="shared" si="0"/>
        <v>19.9090706073333</v>
      </c>
      <c r="I33" s="11">
        <f t="shared" si="1"/>
        <v>293.059070607333</v>
      </c>
      <c r="J33" s="11">
        <f t="shared" si="2"/>
        <v>0.196297093094838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3.11390861237667</v>
      </c>
      <c r="O33" s="11">
        <f t="shared" si="19"/>
        <v>1.15729826030053</v>
      </c>
      <c r="P33" s="11">
        <f t="shared" si="5"/>
        <v>0.227174284340707</v>
      </c>
      <c r="Q33" s="17">
        <f t="shared" si="6"/>
        <v>0.0295326569642919</v>
      </c>
      <c r="R33" s="11">
        <f t="shared" si="7"/>
        <v>0.129143083333333</v>
      </c>
      <c r="S33" s="18">
        <f t="shared" si="8"/>
        <v>0.228681677733098</v>
      </c>
      <c r="T33" s="3">
        <v>0.01</v>
      </c>
      <c r="U33" s="19">
        <f t="shared" si="9"/>
        <v>0.00228681677733098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0.031736816777331</v>
      </c>
      <c r="AR33" s="27">
        <f t="shared" si="15"/>
        <v>99.3408333333333</v>
      </c>
      <c r="AS33" s="1">
        <f t="shared" si="16"/>
        <v>0.13</v>
      </c>
      <c r="AT33" s="2">
        <f>$E$4/12</f>
        <v>0.266666666666667</v>
      </c>
      <c r="AU33" s="1">
        <f t="shared" si="17"/>
        <v>732.281480120646</v>
      </c>
    </row>
    <row r="34" s="1" customFormat="1" spans="1:47">
      <c r="A34" s="6"/>
      <c r="B34" s="6"/>
      <c r="C34" s="9">
        <v>5</v>
      </c>
      <c r="D34" s="12">
        <v>25.2759347545161</v>
      </c>
      <c r="E34" s="13">
        <f t="shared" si="18"/>
        <v>19.9090706073333</v>
      </c>
      <c r="F34" s="9" t="s">
        <v>109</v>
      </c>
      <c r="G34" s="6">
        <v>6</v>
      </c>
      <c r="H34" s="11">
        <f t="shared" si="0"/>
        <v>25.2759347545161</v>
      </c>
      <c r="I34" s="11">
        <f t="shared" si="1"/>
        <v>298.425934754516</v>
      </c>
      <c r="J34" s="11">
        <f t="shared" si="2"/>
        <v>0.356786850657259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1.92353230929315</v>
      </c>
      <c r="P34" s="11">
        <f t="shared" si="5"/>
        <v>0.686291034770188</v>
      </c>
      <c r="Q34" s="17">
        <f t="shared" si="6"/>
        <v>0.0892178345201244</v>
      </c>
      <c r="R34" s="11">
        <f t="shared" si="7"/>
        <v>0.129143083333333</v>
      </c>
      <c r="S34" s="18">
        <f t="shared" si="8"/>
        <v>0.690844853764588</v>
      </c>
      <c r="T34" s="3">
        <v>0.01</v>
      </c>
      <c r="U34" s="19">
        <f t="shared" si="9"/>
        <v>0.00690844853764588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0.0363584485376459</v>
      </c>
      <c r="AR34" s="27">
        <f t="shared" si="15"/>
        <v>99.3408333333333</v>
      </c>
      <c r="AS34" s="1">
        <f t="shared" si="16"/>
        <v>0.13</v>
      </c>
      <c r="AT34" s="2">
        <f>$E$4/12</f>
        <v>0.266666666666667</v>
      </c>
      <c r="AU34" s="1">
        <f t="shared" si="17"/>
        <v>838.918997353734</v>
      </c>
    </row>
    <row r="35" s="1" customFormat="1" spans="1:47">
      <c r="A35" s="6"/>
      <c r="B35" s="6"/>
      <c r="C35" s="9">
        <v>6</v>
      </c>
      <c r="D35" s="12">
        <v>26.3084183826667</v>
      </c>
      <c r="E35" s="13">
        <f t="shared" si="18"/>
        <v>25.2759347545161</v>
      </c>
      <c r="F35" s="9" t="s">
        <v>107</v>
      </c>
      <c r="G35" s="6">
        <v>7</v>
      </c>
      <c r="H35" s="11">
        <f t="shared" si="0"/>
        <v>26.3084183826667</v>
      </c>
      <c r="I35" s="11">
        <f t="shared" si="1"/>
        <v>299.458418382667</v>
      </c>
      <c r="J35" s="11">
        <f t="shared" si="2"/>
        <v>0.3992675075399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2.2306496078563</v>
      </c>
      <c r="P35" s="11">
        <f t="shared" si="5"/>
        <v>0.890625909123638</v>
      </c>
      <c r="Q35" s="17">
        <f t="shared" si="6"/>
        <v>0.115781368186073</v>
      </c>
      <c r="R35" s="11">
        <f t="shared" si="7"/>
        <v>0.129143083333333</v>
      </c>
      <c r="S35" s="18">
        <f t="shared" si="8"/>
        <v>0.896535572774177</v>
      </c>
      <c r="T35" s="3">
        <v>0.01</v>
      </c>
      <c r="U35" s="19">
        <f t="shared" si="9"/>
        <v>0.00896535572774177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0.0438653557277418</v>
      </c>
      <c r="AR35" s="27">
        <f t="shared" si="15"/>
        <v>99.3408333333333</v>
      </c>
      <c r="AS35" s="1">
        <f t="shared" si="16"/>
        <v>0.13</v>
      </c>
      <c r="AT35" s="2">
        <f>$E$4/12</f>
        <v>0.266666666666667</v>
      </c>
      <c r="AU35" s="1">
        <f t="shared" si="17"/>
        <v>1012.13010251467</v>
      </c>
    </row>
    <row r="36" s="1" customFormat="1" spans="1:47">
      <c r="A36" s="6"/>
      <c r="B36" s="6"/>
      <c r="C36" s="9">
        <v>7</v>
      </c>
      <c r="D36" s="12">
        <v>29.6796006367742</v>
      </c>
      <c r="E36" s="13">
        <f t="shared" si="18"/>
        <v>26.3084183826667</v>
      </c>
      <c r="F36" s="9" t="s">
        <v>107</v>
      </c>
      <c r="G36" s="6">
        <v>8</v>
      </c>
      <c r="H36" s="11">
        <f t="shared" si="0"/>
        <v>29.6796006367742</v>
      </c>
      <c r="I36" s="11">
        <f t="shared" si="1"/>
        <v>302.829600636774</v>
      </c>
      <c r="J36" s="11">
        <f t="shared" si="2"/>
        <v>0.573405861945449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2.33343203206599</v>
      </c>
      <c r="P36" s="11">
        <f t="shared" si="5"/>
        <v>1.33800360563792</v>
      </c>
      <c r="Q36" s="17">
        <f t="shared" si="6"/>
        <v>0.17394046873293</v>
      </c>
      <c r="R36" s="11">
        <f t="shared" si="7"/>
        <v>0.129143083333333</v>
      </c>
      <c r="S36" s="18">
        <f t="shared" si="8"/>
        <v>1.3468818015129</v>
      </c>
      <c r="T36" s="3">
        <v>0.01</v>
      </c>
      <c r="U36" s="19">
        <f t="shared" si="9"/>
        <v>0.013468818015129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0.048368818015129</v>
      </c>
      <c r="AR36" s="27">
        <f t="shared" si="15"/>
        <v>99.3408333333333</v>
      </c>
      <c r="AS36" s="1">
        <f t="shared" si="16"/>
        <v>0.13</v>
      </c>
      <c r="AT36" s="2">
        <f>$E$4/12</f>
        <v>0.266666666666667</v>
      </c>
      <c r="AU36" s="1">
        <f t="shared" si="17"/>
        <v>1116.04102882506</v>
      </c>
    </row>
    <row r="37" s="1" customFormat="1" spans="1:47">
      <c r="A37" s="6"/>
      <c r="B37" s="6"/>
      <c r="C37" s="9">
        <v>8</v>
      </c>
      <c r="D37" s="12">
        <v>28.7960949509677</v>
      </c>
      <c r="E37" s="13">
        <f t="shared" si="18"/>
        <v>29.6796006367742</v>
      </c>
      <c r="F37" s="9" t="s">
        <v>107</v>
      </c>
      <c r="G37" s="6">
        <v>9</v>
      </c>
      <c r="H37" s="11">
        <f t="shared" si="0"/>
        <v>28.7960949509677</v>
      </c>
      <c r="I37" s="11">
        <f t="shared" si="1"/>
        <v>301.946094950968</v>
      </c>
      <c r="J37" s="11">
        <f t="shared" si="2"/>
        <v>0.521919709472427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1.98883675976141</v>
      </c>
      <c r="P37" s="11">
        <f t="shared" si="5"/>
        <v>1.03801310384276</v>
      </c>
      <c r="Q37" s="17">
        <f t="shared" si="6"/>
        <v>0.134941703499558</v>
      </c>
      <c r="R37" s="11">
        <f t="shared" si="7"/>
        <v>0.129143083333333</v>
      </c>
      <c r="S37" s="18">
        <f t="shared" si="8"/>
        <v>1.04490074122869</v>
      </c>
      <c r="T37" s="3">
        <v>0.01</v>
      </c>
      <c r="U37" s="19">
        <f t="shared" si="9"/>
        <v>0.0104490074122869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0.0398990074122869</v>
      </c>
      <c r="AR37" s="27">
        <f t="shared" si="15"/>
        <v>99.3408333333333</v>
      </c>
      <c r="AS37" s="1">
        <f t="shared" si="16"/>
        <v>0.13</v>
      </c>
      <c r="AT37" s="2">
        <f>$E$4/12</f>
        <v>0.266666666666667</v>
      </c>
      <c r="AU37" s="1">
        <f t="shared" si="17"/>
        <v>920.612309930322</v>
      </c>
    </row>
    <row r="38" s="1" customFormat="1" spans="1:47">
      <c r="A38" s="6"/>
      <c r="B38" s="6"/>
      <c r="C38" s="9">
        <v>9</v>
      </c>
      <c r="D38" s="12">
        <v>26.1037418413333</v>
      </c>
      <c r="E38" s="13">
        <f t="shared" si="18"/>
        <v>28.7960949509677</v>
      </c>
      <c r="F38" s="9" t="s">
        <v>107</v>
      </c>
      <c r="G38" s="6">
        <v>10</v>
      </c>
      <c r="H38" s="11">
        <f t="shared" si="0"/>
        <v>26.1037418413333</v>
      </c>
      <c r="I38" s="11">
        <f t="shared" si="1"/>
        <v>299.253741841333</v>
      </c>
      <c r="J38" s="11">
        <f t="shared" si="2"/>
        <v>0.390486353768771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1.94423198925198</v>
      </c>
      <c r="P38" s="11">
        <f t="shared" si="5"/>
        <v>0.75919606036361</v>
      </c>
      <c r="Q38" s="17">
        <f t="shared" si="6"/>
        <v>0.0986954878472693</v>
      </c>
      <c r="R38" s="11">
        <f t="shared" si="7"/>
        <v>0.129143083333333</v>
      </c>
      <c r="S38" s="18">
        <f t="shared" si="8"/>
        <v>0.764233633732633</v>
      </c>
      <c r="T38" s="3">
        <v>0.01</v>
      </c>
      <c r="U38" s="19">
        <f t="shared" si="9"/>
        <v>0.00764233633732633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0.0370923363373263</v>
      </c>
      <c r="AR38" s="27">
        <f t="shared" si="15"/>
        <v>99.3408333333333</v>
      </c>
      <c r="AS38" s="1">
        <f t="shared" si="16"/>
        <v>0.13</v>
      </c>
      <c r="AT38" s="2">
        <f>$E$4/12</f>
        <v>0.266666666666667</v>
      </c>
      <c r="AU38" s="1">
        <f t="shared" si="17"/>
        <v>855.852404631566</v>
      </c>
    </row>
    <row r="39" s="1" customFormat="1" spans="1:47">
      <c r="A39" s="6"/>
      <c r="B39" s="6"/>
      <c r="C39" s="9">
        <v>10</v>
      </c>
      <c r="D39" s="12">
        <v>18.6319131893548</v>
      </c>
      <c r="E39" s="13">
        <f t="shared" si="18"/>
        <v>26.1037418413333</v>
      </c>
      <c r="F39" s="9" t="s">
        <v>107</v>
      </c>
      <c r="G39" s="6">
        <v>11</v>
      </c>
      <c r="H39" s="11">
        <f t="shared" si="0"/>
        <v>18.6319131893548</v>
      </c>
      <c r="I39" s="11">
        <f t="shared" si="1"/>
        <v>291.781913189355</v>
      </c>
      <c r="J39" s="11">
        <f t="shared" si="2"/>
        <v>0.169728780165559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1.12578413244395</v>
      </c>
      <c r="O39" s="11">
        <f t="shared" si="19"/>
        <v>1.05266012977775</v>
      </c>
      <c r="P39" s="11">
        <f t="shared" si="5"/>
        <v>0.178666719756097</v>
      </c>
      <c r="Q39" s="17">
        <f t="shared" si="6"/>
        <v>0.0232266735682926</v>
      </c>
      <c r="R39" s="11">
        <f t="shared" si="7"/>
        <v>0.129143083333333</v>
      </c>
      <c r="S39" s="18">
        <f t="shared" si="8"/>
        <v>0.179852245809727</v>
      </c>
      <c r="T39" s="3">
        <v>0.01</v>
      </c>
      <c r="U39" s="19">
        <f t="shared" si="9"/>
        <v>0.00179852245809727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0.0236985224580973</v>
      </c>
      <c r="AR39" s="27">
        <f t="shared" si="15"/>
        <v>99.3408333333333</v>
      </c>
      <c r="AS39" s="1">
        <f t="shared" si="16"/>
        <v>0.13</v>
      </c>
      <c r="AT39" s="2">
        <f>$E$4/12</f>
        <v>0.266666666666667</v>
      </c>
      <c r="AU39" s="1">
        <f t="shared" si="17"/>
        <v>546.809379908683</v>
      </c>
    </row>
    <row r="40" s="1" customFormat="1" spans="1:48">
      <c r="A40" s="6"/>
      <c r="B40" s="6"/>
      <c r="C40" s="9">
        <v>11</v>
      </c>
      <c r="D40" s="12">
        <v>14.3336455233333</v>
      </c>
      <c r="E40" s="13">
        <f t="shared" si="18"/>
        <v>18.6319131893548</v>
      </c>
      <c r="F40" s="9" t="s">
        <v>109</v>
      </c>
      <c r="G40" s="6">
        <v>12</v>
      </c>
      <c r="H40" s="11">
        <f t="shared" si="0"/>
        <v>14.3336455233333</v>
      </c>
      <c r="I40" s="11">
        <f t="shared" si="1"/>
        <v>287.483645523333</v>
      </c>
      <c r="J40" s="11">
        <f t="shared" si="2"/>
        <v>0.103056145753064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1.86740174335499</v>
      </c>
      <c r="P40" s="11">
        <f t="shared" si="5"/>
        <v>0.192447226242718</v>
      </c>
      <c r="Q40" s="17">
        <f t="shared" si="6"/>
        <v>0.0250181394115533</v>
      </c>
      <c r="R40" s="11">
        <f t="shared" si="7"/>
        <v>0.129143083333333</v>
      </c>
      <c r="S40" s="18">
        <f t="shared" si="8"/>
        <v>0.19372419153861</v>
      </c>
      <c r="T40" s="3">
        <v>0.01</v>
      </c>
      <c r="U40" s="19">
        <f t="shared" si="9"/>
        <v>0.0019372419153861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0.0238372419153861</v>
      </c>
      <c r="AR40" s="27">
        <f t="shared" si="15"/>
        <v>99.3408333333333</v>
      </c>
      <c r="AS40" s="1">
        <f t="shared" si="16"/>
        <v>0.13</v>
      </c>
      <c r="AT40" s="2">
        <f>$E$4/12</f>
        <v>0.266666666666667</v>
      </c>
      <c r="AU40" s="1">
        <f t="shared" si="17"/>
        <v>550.010132215308</v>
      </c>
      <c r="AV40" s="1">
        <f>SUM(AU29:AU40)</f>
        <v>8929.72469939505</v>
      </c>
    </row>
    <row r="41" s="1" customFormat="1" spans="1:46">
      <c r="A41" s="6"/>
      <c r="B41" s="6"/>
      <c r="C41" s="9">
        <v>12</v>
      </c>
      <c r="D41" s="12">
        <v>7.97911346564516</v>
      </c>
      <c r="E41" s="13">
        <f t="shared" si="18"/>
        <v>14.3336455233333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8.43</v>
      </c>
      <c r="E44" s="9"/>
      <c r="F44" s="9"/>
      <c r="G44" s="6">
        <v>1</v>
      </c>
      <c r="H44" s="11">
        <f t="shared" ref="H44:H55" si="20">E45</f>
        <v>8.43</v>
      </c>
      <c r="I44" s="11">
        <f t="shared" ref="I44:I55" si="21">H44+273.15</f>
        <v>281.58</v>
      </c>
      <c r="J44" s="11">
        <f t="shared" ref="J44:J55" si="22">EXP(($C$18*(I44-$C$16))/($C$19*I44*$C$16))</f>
        <v>0.0506617590119489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0.0451532637364472</v>
      </c>
      <c r="Q44" s="17">
        <f t="shared" ref="Q44:Q55" si="26">P44*$B$46</f>
        <v>0.00586992428573814</v>
      </c>
      <c r="R44" s="11">
        <f t="shared" ref="R44:R55" si="27">L44*$B$46</f>
        <v>0.115864991666667</v>
      </c>
      <c r="S44" s="18">
        <f t="shared" ref="S44:S55" si="28">Q44/R44</f>
        <v>0.0506617590119488</v>
      </c>
      <c r="T44" s="3">
        <v>0.01</v>
      </c>
      <c r="U44" s="19">
        <f t="shared" ref="U44:U55" si="29">S44*T44</f>
        <v>0.000506617590119488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0.0196066175901195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27.175</v>
      </c>
      <c r="AU44" s="1">
        <f t="shared" ref="AU44:AU55" si="37">AT44*10000*AS44*0.67*AR44*AQ44</f>
        <v>41361.7845974028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6.10954351535484</v>
      </c>
      <c r="E45" s="13">
        <f t="shared" ref="E45:E56" si="38">D44</f>
        <v>8.43</v>
      </c>
      <c r="F45" s="9" t="s">
        <v>107</v>
      </c>
      <c r="G45" s="6">
        <v>2</v>
      </c>
      <c r="H45" s="11">
        <f t="shared" si="20"/>
        <v>6.10954351535484</v>
      </c>
      <c r="I45" s="11">
        <f t="shared" si="21"/>
        <v>279.259543515355</v>
      </c>
      <c r="J45" s="11">
        <f t="shared" si="22"/>
        <v>0.0380097395118287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1.73738506959689</v>
      </c>
      <c r="P45" s="11">
        <f t="shared" si="25"/>
        <v>0.066037553927118</v>
      </c>
      <c r="Q45" s="17">
        <f t="shared" si="26"/>
        <v>0.00858488201052535</v>
      </c>
      <c r="R45" s="11">
        <f t="shared" si="27"/>
        <v>0.115864991666667</v>
      </c>
      <c r="S45" s="18">
        <f t="shared" si="28"/>
        <v>0.074093838760402</v>
      </c>
      <c r="T45" s="3">
        <v>0.01</v>
      </c>
      <c r="U45" s="19">
        <f t="shared" si="29"/>
        <v>0.00074093838760402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0.019840938387604</v>
      </c>
      <c r="AR45" s="27">
        <f t="shared" si="35"/>
        <v>89.1269166666667</v>
      </c>
      <c r="AS45" s="1">
        <f t="shared" si="36"/>
        <v>0.13</v>
      </c>
      <c r="AT45" s="2">
        <f>$E$3/12</f>
        <v>27.175</v>
      </c>
      <c r="AU45" s="1">
        <f t="shared" si="37"/>
        <v>41856.1037377491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8.73971709264286</v>
      </c>
      <c r="E46" s="13">
        <f t="shared" si="38"/>
        <v>6.10954351535484</v>
      </c>
      <c r="F46" s="9" t="s">
        <v>107</v>
      </c>
      <c r="G46" s="6">
        <v>3</v>
      </c>
      <c r="H46" s="11">
        <f t="shared" si="20"/>
        <v>8.73971709264286</v>
      </c>
      <c r="I46" s="11">
        <f t="shared" si="21"/>
        <v>281.889717092643</v>
      </c>
      <c r="J46" s="11">
        <f t="shared" si="22"/>
        <v>0.0526235660556042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2.56261668233644</v>
      </c>
      <c r="P46" s="11">
        <f t="shared" si="25"/>
        <v>0.134854028258125</v>
      </c>
      <c r="Q46" s="17">
        <f t="shared" si="26"/>
        <v>0.0175310236735562</v>
      </c>
      <c r="R46" s="11">
        <f t="shared" si="27"/>
        <v>0.115864991666667</v>
      </c>
      <c r="S46" s="18">
        <f t="shared" si="28"/>
        <v>0.151305613726632</v>
      </c>
      <c r="T46" s="3">
        <v>0.01</v>
      </c>
      <c r="U46" s="19">
        <f t="shared" si="29"/>
        <v>0.00151305613726632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0.0206130561372663</v>
      </c>
      <c r="AR46" s="27">
        <f t="shared" si="35"/>
        <v>89.1269166666667</v>
      </c>
      <c r="AS46" s="1">
        <f t="shared" si="36"/>
        <v>0.13</v>
      </c>
      <c r="AT46" s="2">
        <f>$E$3/12</f>
        <v>27.175</v>
      </c>
      <c r="AU46" s="1">
        <f t="shared" si="37"/>
        <v>43484.9501156913</v>
      </c>
    </row>
    <row r="47" s="1" customFormat="1" spans="1:47">
      <c r="A47" s="6"/>
      <c r="B47" s="6"/>
      <c r="C47" s="9">
        <v>3</v>
      </c>
      <c r="D47" s="12">
        <v>15.1900811690323</v>
      </c>
      <c r="E47" s="13">
        <f t="shared" si="38"/>
        <v>8.73971709264286</v>
      </c>
      <c r="F47" s="9" t="s">
        <v>107</v>
      </c>
      <c r="G47" s="6">
        <v>4</v>
      </c>
      <c r="H47" s="11">
        <f t="shared" si="20"/>
        <v>15.1900811690323</v>
      </c>
      <c r="I47" s="11">
        <f t="shared" si="21"/>
        <v>288.340081169032</v>
      </c>
      <c r="J47" s="11">
        <f t="shared" si="22"/>
        <v>0.113962863595773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3.31903182074498</v>
      </c>
      <c r="P47" s="11">
        <f t="shared" si="25"/>
        <v>0.378246370657591</v>
      </c>
      <c r="Q47" s="17">
        <f t="shared" si="26"/>
        <v>0.0491720281854868</v>
      </c>
      <c r="R47" s="11">
        <f t="shared" si="27"/>
        <v>0.115864991666667</v>
      </c>
      <c r="S47" s="18">
        <f t="shared" si="28"/>
        <v>0.42439072819295</v>
      </c>
      <c r="T47" s="3">
        <v>0.01</v>
      </c>
      <c r="U47" s="19">
        <f t="shared" si="29"/>
        <v>0.0042439072819295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0.0322939072819295</v>
      </c>
      <c r="AR47" s="27">
        <f t="shared" si="35"/>
        <v>89.1269166666667</v>
      </c>
      <c r="AS47" s="1">
        <f t="shared" si="36"/>
        <v>0.13</v>
      </c>
      <c r="AT47" s="2">
        <f>$E$3/12</f>
        <v>27.175</v>
      </c>
      <c r="AU47" s="1">
        <f t="shared" si="37"/>
        <v>68126.6735919199</v>
      </c>
    </row>
    <row r="48" s="1" customFormat="1" spans="1:47">
      <c r="A48" s="6"/>
      <c r="B48" s="6"/>
      <c r="C48" s="9">
        <v>4</v>
      </c>
      <c r="D48" s="12">
        <v>19.9090706073333</v>
      </c>
      <c r="E48" s="13">
        <f t="shared" si="38"/>
        <v>15.1900811690323</v>
      </c>
      <c r="F48" s="9" t="s">
        <v>107</v>
      </c>
      <c r="G48" s="6">
        <v>5</v>
      </c>
      <c r="H48" s="11">
        <f t="shared" si="20"/>
        <v>19.9090706073333</v>
      </c>
      <c r="I48" s="11">
        <f t="shared" si="21"/>
        <v>293.059070607333</v>
      </c>
      <c r="J48" s="11">
        <f t="shared" si="22"/>
        <v>0.196297093094838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2.79374617758302</v>
      </c>
      <c r="O48" s="11">
        <f t="shared" si="39"/>
        <v>1.03830843917104</v>
      </c>
      <c r="P48" s="11">
        <f t="shared" si="25"/>
        <v>0.203816928345113</v>
      </c>
      <c r="Q48" s="17">
        <f t="shared" si="26"/>
        <v>0.0264962006848647</v>
      </c>
      <c r="R48" s="11">
        <f t="shared" si="27"/>
        <v>0.115864991666667</v>
      </c>
      <c r="S48" s="18">
        <f t="shared" si="28"/>
        <v>0.228681677733097</v>
      </c>
      <c r="T48" s="3">
        <v>0.01</v>
      </c>
      <c r="U48" s="19">
        <f t="shared" si="29"/>
        <v>0.00228681677733097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0.030336816777331</v>
      </c>
      <c r="AR48" s="27">
        <f t="shared" si="35"/>
        <v>89.1269166666667</v>
      </c>
      <c r="AS48" s="1">
        <f t="shared" si="36"/>
        <v>0.13</v>
      </c>
      <c r="AT48" s="2">
        <f>$E$3/12</f>
        <v>27.175</v>
      </c>
      <c r="AU48" s="1">
        <f t="shared" si="37"/>
        <v>63998.0289893129</v>
      </c>
    </row>
    <row r="49" s="1" customFormat="1" spans="1:47">
      <c r="A49" s="6"/>
      <c r="B49" s="6"/>
      <c r="C49" s="9">
        <v>5</v>
      </c>
      <c r="D49" s="12">
        <v>25.2759347545161</v>
      </c>
      <c r="E49" s="13">
        <f t="shared" si="38"/>
        <v>19.9090706073333</v>
      </c>
      <c r="F49" s="9" t="s">
        <v>109</v>
      </c>
      <c r="G49" s="6">
        <v>6</v>
      </c>
      <c r="H49" s="11">
        <f t="shared" si="20"/>
        <v>25.2759347545161</v>
      </c>
      <c r="I49" s="11">
        <f t="shared" si="21"/>
        <v>298.425934754516</v>
      </c>
      <c r="J49" s="11">
        <f t="shared" si="22"/>
        <v>0.356786850657259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1.72576067749259</v>
      </c>
      <c r="P49" s="11">
        <f t="shared" si="25"/>
        <v>0.615728717110718</v>
      </c>
      <c r="Q49" s="17">
        <f t="shared" si="26"/>
        <v>0.0800447332243934</v>
      </c>
      <c r="R49" s="11">
        <f t="shared" si="27"/>
        <v>0.115864991666667</v>
      </c>
      <c r="S49" s="18">
        <f t="shared" si="28"/>
        <v>0.690844853764585</v>
      </c>
      <c r="T49" s="3">
        <v>0.01</v>
      </c>
      <c r="U49" s="19">
        <f t="shared" si="29"/>
        <v>0.00690844853764585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0.0349584485376458</v>
      </c>
      <c r="AR49" s="27">
        <f t="shared" si="35"/>
        <v>89.1269166666667</v>
      </c>
      <c r="AS49" s="1">
        <f t="shared" si="36"/>
        <v>0.13</v>
      </c>
      <c r="AT49" s="2">
        <f>$E$3/12</f>
        <v>27.175</v>
      </c>
      <c r="AU49" s="1">
        <f t="shared" si="37"/>
        <v>73747.7441801162</v>
      </c>
    </row>
    <row r="50" s="1" customFormat="1" spans="1:47">
      <c r="A50" s="6"/>
      <c r="B50" s="6"/>
      <c r="C50" s="9">
        <v>6</v>
      </c>
      <c r="D50" s="12">
        <v>26.3084183826667</v>
      </c>
      <c r="E50" s="13">
        <f t="shared" si="38"/>
        <v>25.2759347545161</v>
      </c>
      <c r="F50" s="9" t="s">
        <v>107</v>
      </c>
      <c r="G50" s="6">
        <v>7</v>
      </c>
      <c r="H50" s="11">
        <f t="shared" si="20"/>
        <v>26.3084183826667</v>
      </c>
      <c r="I50" s="11">
        <f t="shared" si="21"/>
        <v>299.458418382667</v>
      </c>
      <c r="J50" s="11">
        <f t="shared" si="22"/>
        <v>0.3992675075399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2.00130112704854</v>
      </c>
      <c r="P50" s="11">
        <f t="shared" si="25"/>
        <v>0.799054512833462</v>
      </c>
      <c r="Q50" s="17">
        <f t="shared" si="26"/>
        <v>0.10387708666835</v>
      </c>
      <c r="R50" s="11">
        <f t="shared" si="27"/>
        <v>0.115864991666667</v>
      </c>
      <c r="S50" s="18">
        <f t="shared" si="28"/>
        <v>0.896535572774173</v>
      </c>
      <c r="T50" s="3">
        <v>0.01</v>
      </c>
      <c r="U50" s="19">
        <f t="shared" si="29"/>
        <v>0.00896535572774173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0.0430653557277417</v>
      </c>
      <c r="AR50" s="27">
        <f t="shared" si="35"/>
        <v>89.1269166666667</v>
      </c>
      <c r="AS50" s="1">
        <f t="shared" si="36"/>
        <v>0.13</v>
      </c>
      <c r="AT50" s="2">
        <f>$E$3/12</f>
        <v>27.175</v>
      </c>
      <c r="AU50" s="1">
        <f t="shared" si="37"/>
        <v>90849.9367131546</v>
      </c>
    </row>
    <row r="51" s="1" customFormat="1" spans="1:47">
      <c r="A51" s="6"/>
      <c r="B51" s="6"/>
      <c r="C51" s="9">
        <v>7</v>
      </c>
      <c r="D51" s="12">
        <v>29.6796006367742</v>
      </c>
      <c r="E51" s="13">
        <f t="shared" si="38"/>
        <v>26.3084183826667</v>
      </c>
      <c r="F51" s="9" t="s">
        <v>107</v>
      </c>
      <c r="G51" s="6">
        <v>8</v>
      </c>
      <c r="H51" s="11">
        <f t="shared" si="20"/>
        <v>29.6796006367742</v>
      </c>
      <c r="I51" s="11">
        <f t="shared" si="21"/>
        <v>302.829600636774</v>
      </c>
      <c r="J51" s="11">
        <f t="shared" si="22"/>
        <v>0.573405861945449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2.09351578088174</v>
      </c>
      <c r="P51" s="11">
        <f t="shared" si="25"/>
        <v>1.20043422083289</v>
      </c>
      <c r="Q51" s="17">
        <f t="shared" si="26"/>
        <v>0.156056448708276</v>
      </c>
      <c r="R51" s="11">
        <f t="shared" si="27"/>
        <v>0.115864991666667</v>
      </c>
      <c r="S51" s="18">
        <f t="shared" si="28"/>
        <v>1.34688180151289</v>
      </c>
      <c r="T51" s="3">
        <v>0.01</v>
      </c>
      <c r="U51" s="19">
        <f t="shared" si="29"/>
        <v>0.0134688180151289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0.0475688180151289</v>
      </c>
      <c r="AR51" s="27">
        <f t="shared" si="35"/>
        <v>89.1269166666667</v>
      </c>
      <c r="AS51" s="1">
        <f t="shared" si="36"/>
        <v>0.13</v>
      </c>
      <c r="AT51" s="2">
        <f>$E$3/12</f>
        <v>27.175</v>
      </c>
      <c r="AU51" s="1">
        <f t="shared" si="37"/>
        <v>100350.363608169</v>
      </c>
    </row>
    <row r="52" s="1" customFormat="1" spans="1:47">
      <c r="A52" s="6"/>
      <c r="B52" s="6"/>
      <c r="C52" s="9">
        <v>8</v>
      </c>
      <c r="D52" s="12">
        <v>28.7960949509677</v>
      </c>
      <c r="E52" s="13">
        <f t="shared" si="38"/>
        <v>29.6796006367742</v>
      </c>
      <c r="F52" s="9" t="s">
        <v>107</v>
      </c>
      <c r="G52" s="6">
        <v>9</v>
      </c>
      <c r="H52" s="11">
        <f t="shared" si="20"/>
        <v>28.7960949509677</v>
      </c>
      <c r="I52" s="11">
        <f t="shared" si="21"/>
        <v>301.946094950968</v>
      </c>
      <c r="J52" s="11">
        <f t="shared" si="22"/>
        <v>0.521919709472427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1.78435072671552</v>
      </c>
      <c r="P52" s="11">
        <f t="shared" si="25"/>
        <v>0.931287812884276</v>
      </c>
      <c r="Q52" s="17">
        <f t="shared" si="26"/>
        <v>0.121067415674956</v>
      </c>
      <c r="R52" s="11">
        <f t="shared" si="27"/>
        <v>0.115864991666667</v>
      </c>
      <c r="S52" s="18">
        <f t="shared" si="28"/>
        <v>1.04490074122869</v>
      </c>
      <c r="T52" s="3">
        <v>0.01</v>
      </c>
      <c r="U52" s="19">
        <f t="shared" si="29"/>
        <v>0.0104490074122869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0.0384990074122869</v>
      </c>
      <c r="AR52" s="27">
        <f t="shared" si="35"/>
        <v>89.1269166666667</v>
      </c>
      <c r="AS52" s="1">
        <f t="shared" si="36"/>
        <v>0.13</v>
      </c>
      <c r="AT52" s="2">
        <f>$E$3/12</f>
        <v>27.175</v>
      </c>
      <c r="AU52" s="1">
        <f t="shared" si="37"/>
        <v>81216.8465305962</v>
      </c>
    </row>
    <row r="53" s="1" customFormat="1" spans="1:47">
      <c r="A53" s="6"/>
      <c r="B53" s="6"/>
      <c r="C53" s="9">
        <v>9</v>
      </c>
      <c r="D53" s="12">
        <v>26.1037418413333</v>
      </c>
      <c r="E53" s="13">
        <f t="shared" si="38"/>
        <v>28.7960949509677</v>
      </c>
      <c r="F53" s="9" t="s">
        <v>107</v>
      </c>
      <c r="G53" s="6">
        <v>10</v>
      </c>
      <c r="H53" s="11">
        <f t="shared" si="20"/>
        <v>26.1037418413333</v>
      </c>
      <c r="I53" s="11">
        <f t="shared" si="21"/>
        <v>299.253741841333</v>
      </c>
      <c r="J53" s="11">
        <f t="shared" si="22"/>
        <v>0.390486353768771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1.74433208049791</v>
      </c>
      <c r="P53" s="11">
        <f t="shared" si="25"/>
        <v>0.681137873875521</v>
      </c>
      <c r="Q53" s="17">
        <f t="shared" si="26"/>
        <v>0.0885479236038178</v>
      </c>
      <c r="R53" s="11">
        <f t="shared" si="27"/>
        <v>0.115864991666667</v>
      </c>
      <c r="S53" s="18">
        <f t="shared" si="28"/>
        <v>0.76423363373263</v>
      </c>
      <c r="T53" s="3">
        <v>0.01</v>
      </c>
      <c r="U53" s="19">
        <f t="shared" si="29"/>
        <v>0.0076423363373263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0.0356923363373263</v>
      </c>
      <c r="AR53" s="27">
        <f t="shared" si="35"/>
        <v>89.1269166666667</v>
      </c>
      <c r="AS53" s="1">
        <f t="shared" si="36"/>
        <v>0.13</v>
      </c>
      <c r="AT53" s="2">
        <f>$E$3/12</f>
        <v>27.175</v>
      </c>
      <c r="AU53" s="1">
        <f t="shared" si="37"/>
        <v>75295.9413104739</v>
      </c>
    </row>
    <row r="54" s="1" customFormat="1" spans="1:47">
      <c r="A54" s="6"/>
      <c r="B54" s="6"/>
      <c r="C54" s="9">
        <v>10</v>
      </c>
      <c r="D54" s="12">
        <v>18.6319131893548</v>
      </c>
      <c r="E54" s="13">
        <f t="shared" si="38"/>
        <v>26.1037418413333</v>
      </c>
      <c r="F54" s="9" t="s">
        <v>107</v>
      </c>
      <c r="G54" s="6">
        <v>11</v>
      </c>
      <c r="H54" s="11">
        <f t="shared" si="20"/>
        <v>18.6319131893548</v>
      </c>
      <c r="I54" s="11">
        <f t="shared" si="21"/>
        <v>291.781913189355</v>
      </c>
      <c r="J54" s="11">
        <f t="shared" si="22"/>
        <v>0.169728780165559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1.01003449629127</v>
      </c>
      <c r="O54" s="11">
        <f t="shared" si="39"/>
        <v>0.944428876997786</v>
      </c>
      <c r="P54" s="11">
        <f t="shared" si="25"/>
        <v>0.160296761245963</v>
      </c>
      <c r="Q54" s="17">
        <f t="shared" si="26"/>
        <v>0.0208385789619752</v>
      </c>
      <c r="R54" s="11">
        <f t="shared" si="27"/>
        <v>0.115864991666667</v>
      </c>
      <c r="S54" s="18">
        <f t="shared" si="28"/>
        <v>0.179852245809726</v>
      </c>
      <c r="T54" s="3">
        <v>0.01</v>
      </c>
      <c r="U54" s="19">
        <f t="shared" si="29"/>
        <v>0.00179852245809726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0.0208985224580973</v>
      </c>
      <c r="AR54" s="27">
        <f t="shared" si="35"/>
        <v>89.1269166666667</v>
      </c>
      <c r="AS54" s="1">
        <f t="shared" si="36"/>
        <v>0.13</v>
      </c>
      <c r="AT54" s="2">
        <f>$E$3/12</f>
        <v>27.175</v>
      </c>
      <c r="AU54" s="1">
        <f t="shared" si="37"/>
        <v>44087.1649759419</v>
      </c>
    </row>
    <row r="55" s="1" customFormat="1" spans="1:48">
      <c r="A55" s="6"/>
      <c r="B55" s="6"/>
      <c r="C55" s="9">
        <v>11</v>
      </c>
      <c r="D55" s="12">
        <v>14.3336455233333</v>
      </c>
      <c r="E55" s="13">
        <f t="shared" si="38"/>
        <v>18.6319131893548</v>
      </c>
      <c r="F55" s="9" t="s">
        <v>109</v>
      </c>
      <c r="G55" s="6">
        <v>12</v>
      </c>
      <c r="H55" s="11">
        <f t="shared" si="20"/>
        <v>14.3336455233333</v>
      </c>
      <c r="I55" s="11">
        <f t="shared" si="21"/>
        <v>287.483645523333</v>
      </c>
      <c r="J55" s="11">
        <f t="shared" si="22"/>
        <v>0.103056145753064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1.67540128241849</v>
      </c>
      <c r="P55" s="11">
        <f t="shared" si="25"/>
        <v>0.17266039875579</v>
      </c>
      <c r="Q55" s="17">
        <f t="shared" si="26"/>
        <v>0.0224458518382527</v>
      </c>
      <c r="R55" s="11">
        <f t="shared" si="27"/>
        <v>0.115864991666667</v>
      </c>
      <c r="S55" s="18">
        <f t="shared" si="28"/>
        <v>0.193724191538609</v>
      </c>
      <c r="T55" s="3">
        <v>0.01</v>
      </c>
      <c r="U55" s="19">
        <f t="shared" si="29"/>
        <v>0.00193724191538609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0.0210372419153861</v>
      </c>
      <c r="AR55" s="27">
        <f t="shared" si="35"/>
        <v>89.1269166666667</v>
      </c>
      <c r="AS55" s="1">
        <f t="shared" si="36"/>
        <v>0.13</v>
      </c>
      <c r="AT55" s="2">
        <f>$E$3/12</f>
        <v>27.175</v>
      </c>
      <c r="AU55" s="1">
        <f t="shared" si="37"/>
        <v>44379.805166708</v>
      </c>
      <c r="AV55" s="1">
        <f>SUM(AU44:AU55)</f>
        <v>768755.343517236</v>
      </c>
    </row>
    <row r="56" s="1" customFormat="1" spans="1:46">
      <c r="A56" s="6"/>
      <c r="B56" s="6"/>
      <c r="C56" s="9">
        <v>12</v>
      </c>
      <c r="D56" s="12">
        <v>7.97911346564516</v>
      </c>
      <c r="E56" s="13">
        <f t="shared" si="38"/>
        <v>14.3336455233333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8.43</v>
      </c>
      <c r="E60" s="9"/>
      <c r="F60" s="9"/>
      <c r="G60" s="6">
        <v>1</v>
      </c>
      <c r="H60" s="11">
        <f t="shared" ref="H60:H71" si="40">E61</f>
        <v>8.43</v>
      </c>
      <c r="I60" s="11">
        <f t="shared" ref="I60:I71" si="41">H60+273.15</f>
        <v>281.58</v>
      </c>
      <c r="J60" s="11">
        <f t="shared" ref="J60:J71" si="42">EXP(($C$18*(I60-$C$16))/($C$19*I60*$C$16))</f>
        <v>0.0506617590119489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0.0698980289087859</v>
      </c>
      <c r="Q60" s="17">
        <f t="shared" ref="Q60:Q71" si="46">P60*$B$62</f>
        <v>0.00698980289087859</v>
      </c>
      <c r="R60" s="11">
        <f t="shared" ref="R60:R71" si="47">L60*$B$62</f>
        <v>0.13797</v>
      </c>
      <c r="S60" s="18">
        <f t="shared" ref="S60:S71" si="48">Q60/R60</f>
        <v>0.0506617590119489</v>
      </c>
      <c r="T60" s="3">
        <v>0.01</v>
      </c>
      <c r="U60" s="19">
        <f t="shared" ref="U60:U71" si="49">S60*T60</f>
        <v>0.000506617590119489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0.0128066175901195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2.33333333333333</v>
      </c>
      <c r="AU60" s="1">
        <f t="shared" ref="AU60:AU71" si="57">AT60*10000*AS60*0.67*AR60*AQ60</f>
        <v>2762.2990485274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6.10954351535484</v>
      </c>
      <c r="E61" s="13">
        <f t="shared" ref="E61:E72" si="58">D60</f>
        <v>8.43</v>
      </c>
      <c r="F61" s="9" t="s">
        <v>107</v>
      </c>
      <c r="G61" s="6">
        <v>2</v>
      </c>
      <c r="H61" s="11">
        <f t="shared" si="40"/>
        <v>6.10954351535484</v>
      </c>
      <c r="I61" s="11">
        <f t="shared" si="41"/>
        <v>279.259543515355</v>
      </c>
      <c r="J61" s="11">
        <f t="shared" si="42"/>
        <v>0.0380097395118287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2.68950197109121</v>
      </c>
      <c r="P61" s="11">
        <f t="shared" si="45"/>
        <v>0.102227269337727</v>
      </c>
      <c r="Q61" s="17">
        <f t="shared" si="46"/>
        <v>0.0102227269337727</v>
      </c>
      <c r="R61" s="11">
        <f t="shared" si="47"/>
        <v>0.13797</v>
      </c>
      <c r="S61" s="18">
        <f t="shared" si="48"/>
        <v>0.0740938387604022</v>
      </c>
      <c r="T61" s="3">
        <v>0.01</v>
      </c>
      <c r="U61" s="19">
        <f t="shared" si="49"/>
        <v>0.000740938387604022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0.013040938387604</v>
      </c>
      <c r="AR61" s="27">
        <f t="shared" si="55"/>
        <v>137.97</v>
      </c>
      <c r="AS61" s="1">
        <f t="shared" si="56"/>
        <v>0.1</v>
      </c>
      <c r="AT61" s="2">
        <f>$E$5/12</f>
        <v>2.33333333333333</v>
      </c>
      <c r="AU61" s="1">
        <f t="shared" si="57"/>
        <v>2812.84042773131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8.73971709264286</v>
      </c>
      <c r="E62" s="13">
        <f t="shared" si="58"/>
        <v>6.10954351535484</v>
      </c>
      <c r="F62" s="9" t="s">
        <v>107</v>
      </c>
      <c r="G62" s="6">
        <v>3</v>
      </c>
      <c r="H62" s="11">
        <f t="shared" si="40"/>
        <v>8.73971709264286</v>
      </c>
      <c r="I62" s="11">
        <f t="shared" si="41"/>
        <v>281.889717092643</v>
      </c>
      <c r="J62" s="11">
        <f t="shared" si="42"/>
        <v>0.0526235660556042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3.96697470175349</v>
      </c>
      <c r="P62" s="11">
        <f t="shared" si="45"/>
        <v>0.208756355258635</v>
      </c>
      <c r="Q62" s="17">
        <f t="shared" si="46"/>
        <v>0.0208756355258635</v>
      </c>
      <c r="R62" s="11">
        <f t="shared" si="47"/>
        <v>0.13797</v>
      </c>
      <c r="S62" s="18">
        <f t="shared" si="48"/>
        <v>0.151305613726633</v>
      </c>
      <c r="T62" s="3">
        <v>0.01</v>
      </c>
      <c r="U62" s="19">
        <f t="shared" si="49"/>
        <v>0.00151305613726633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0.0138130561372663</v>
      </c>
      <c r="AR62" s="27">
        <f t="shared" si="55"/>
        <v>137.97</v>
      </c>
      <c r="AS62" s="1">
        <f t="shared" si="56"/>
        <v>0.1</v>
      </c>
      <c r="AT62" s="2">
        <f>$E$5/12</f>
        <v>2.33333333333333</v>
      </c>
      <c r="AU62" s="1">
        <f t="shared" si="57"/>
        <v>2979.380898721</v>
      </c>
    </row>
    <row r="63" s="1" customFormat="1" spans="1:47">
      <c r="A63" s="6"/>
      <c r="B63" s="6"/>
      <c r="C63" s="9">
        <v>3</v>
      </c>
      <c r="D63" s="12">
        <v>15.1900811690323</v>
      </c>
      <c r="E63" s="13">
        <f t="shared" si="58"/>
        <v>8.73971709264286</v>
      </c>
      <c r="F63" s="9" t="s">
        <v>107</v>
      </c>
      <c r="G63" s="6">
        <v>4</v>
      </c>
      <c r="H63" s="11">
        <f t="shared" si="40"/>
        <v>15.1900811690323</v>
      </c>
      <c r="I63" s="11">
        <f t="shared" si="41"/>
        <v>288.340081169032</v>
      </c>
      <c r="J63" s="11">
        <f t="shared" si="42"/>
        <v>0.113962863595773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5.13791834649485</v>
      </c>
      <c r="P63" s="11">
        <f t="shared" si="45"/>
        <v>0.585531887687814</v>
      </c>
      <c r="Q63" s="17">
        <f t="shared" si="46"/>
        <v>0.0585531887687814</v>
      </c>
      <c r="R63" s="11">
        <f t="shared" si="47"/>
        <v>0.13797</v>
      </c>
      <c r="S63" s="18">
        <f t="shared" si="48"/>
        <v>0.424390728192951</v>
      </c>
      <c r="T63" s="3">
        <v>0.01</v>
      </c>
      <c r="U63" s="19">
        <f t="shared" si="49"/>
        <v>0.00424390728192951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0.0222939072819295</v>
      </c>
      <c r="AR63" s="27">
        <f t="shared" si="55"/>
        <v>137.97</v>
      </c>
      <c r="AS63" s="1">
        <f t="shared" si="56"/>
        <v>0.1</v>
      </c>
      <c r="AT63" s="2">
        <f>$E$5/12</f>
        <v>2.33333333333333</v>
      </c>
      <c r="AU63" s="1">
        <f t="shared" si="57"/>
        <v>4808.64197275195</v>
      </c>
    </row>
    <row r="64" s="1" customFormat="1" spans="1:47">
      <c r="A64" s="6"/>
      <c r="B64" s="6"/>
      <c r="C64" s="9">
        <v>4</v>
      </c>
      <c r="D64" s="12">
        <v>19.9090706073333</v>
      </c>
      <c r="E64" s="13">
        <f t="shared" si="58"/>
        <v>15.1900811690323</v>
      </c>
      <c r="F64" s="9" t="s">
        <v>107</v>
      </c>
      <c r="G64" s="6">
        <v>5</v>
      </c>
      <c r="H64" s="11">
        <f t="shared" si="40"/>
        <v>19.9090706073333</v>
      </c>
      <c r="I64" s="11">
        <f t="shared" si="41"/>
        <v>293.059070607333</v>
      </c>
      <c r="J64" s="11">
        <f t="shared" si="42"/>
        <v>0.196297093094838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4.32476713586669</v>
      </c>
      <c r="O64" s="11">
        <f t="shared" si="59"/>
        <v>1.60731932294035</v>
      </c>
      <c r="P64" s="11">
        <f t="shared" si="45"/>
        <v>0.315512110768355</v>
      </c>
      <c r="Q64" s="17">
        <f t="shared" si="46"/>
        <v>0.0315512110768355</v>
      </c>
      <c r="R64" s="11">
        <f t="shared" si="47"/>
        <v>0.13797</v>
      </c>
      <c r="S64" s="18">
        <f t="shared" si="48"/>
        <v>0.228681677733098</v>
      </c>
      <c r="T64" s="3">
        <v>0.01</v>
      </c>
      <c r="U64" s="19">
        <f t="shared" si="49"/>
        <v>0.00228681677733098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0.020336816777331</v>
      </c>
      <c r="AR64" s="27">
        <f t="shared" si="55"/>
        <v>137.97</v>
      </c>
      <c r="AS64" s="1">
        <f t="shared" si="56"/>
        <v>0.1</v>
      </c>
      <c r="AT64" s="2">
        <f>$E$5/12</f>
        <v>2.33333333333333</v>
      </c>
      <c r="AU64" s="1">
        <f t="shared" si="57"/>
        <v>4386.51105483453</v>
      </c>
    </row>
    <row r="65" s="1" customFormat="1" spans="1:47">
      <c r="A65" s="6"/>
      <c r="B65" s="6"/>
      <c r="C65" s="9">
        <v>5</v>
      </c>
      <c r="D65" s="12">
        <v>25.2759347545161</v>
      </c>
      <c r="E65" s="13">
        <f t="shared" si="58"/>
        <v>19.9090706073333</v>
      </c>
      <c r="F65" s="9" t="s">
        <v>109</v>
      </c>
      <c r="G65" s="6">
        <v>6</v>
      </c>
      <c r="H65" s="11">
        <f t="shared" si="40"/>
        <v>25.2759347545161</v>
      </c>
      <c r="I65" s="11">
        <f t="shared" si="41"/>
        <v>298.425934754516</v>
      </c>
      <c r="J65" s="11">
        <f t="shared" si="42"/>
        <v>0.356786850657259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2.671507212172</v>
      </c>
      <c r="P65" s="11">
        <f t="shared" si="45"/>
        <v>0.953158644738999</v>
      </c>
      <c r="Q65" s="17">
        <f t="shared" si="46"/>
        <v>0.0953158644738999</v>
      </c>
      <c r="R65" s="11">
        <f t="shared" si="47"/>
        <v>0.13797</v>
      </c>
      <c r="S65" s="18">
        <f t="shared" si="48"/>
        <v>0.690844853764586</v>
      </c>
      <c r="T65" s="3">
        <v>0.01</v>
      </c>
      <c r="U65" s="19">
        <f t="shared" si="49"/>
        <v>0.00690844853764586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0.0249584485376459</v>
      </c>
      <c r="AR65" s="27">
        <f t="shared" si="55"/>
        <v>137.97</v>
      </c>
      <c r="AS65" s="1">
        <f t="shared" si="56"/>
        <v>0.1</v>
      </c>
      <c r="AT65" s="2">
        <f>$E$5/12</f>
        <v>2.33333333333333</v>
      </c>
      <c r="AU65" s="1">
        <f t="shared" si="57"/>
        <v>5383.3651362753</v>
      </c>
    </row>
    <row r="66" s="1" customFormat="1" spans="1:47">
      <c r="A66" s="6"/>
      <c r="B66" s="6"/>
      <c r="C66" s="9">
        <v>6</v>
      </c>
      <c r="D66" s="12">
        <v>26.3084183826667</v>
      </c>
      <c r="E66" s="13">
        <f t="shared" si="58"/>
        <v>25.2759347545161</v>
      </c>
      <c r="F66" s="9" t="s">
        <v>107</v>
      </c>
      <c r="G66" s="6">
        <v>7</v>
      </c>
      <c r="H66" s="11">
        <f t="shared" si="40"/>
        <v>26.3084183826667</v>
      </c>
      <c r="I66" s="11">
        <f t="shared" si="41"/>
        <v>299.458418382667</v>
      </c>
      <c r="J66" s="11">
        <f t="shared" si="42"/>
        <v>0.3992675075399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3.098048567433</v>
      </c>
      <c r="P66" s="11">
        <f t="shared" si="45"/>
        <v>1.23695012975653</v>
      </c>
      <c r="Q66" s="17">
        <f t="shared" si="46"/>
        <v>0.123695012975653</v>
      </c>
      <c r="R66" s="11">
        <f t="shared" si="47"/>
        <v>0.13797</v>
      </c>
      <c r="S66" s="18">
        <f t="shared" si="48"/>
        <v>0.896535572774175</v>
      </c>
      <c r="T66" s="3">
        <v>0.01</v>
      </c>
      <c r="U66" s="19">
        <f t="shared" si="49"/>
        <v>0.00896535572774175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0.0321653557277417</v>
      </c>
      <c r="AR66" s="27">
        <f t="shared" si="55"/>
        <v>137.97</v>
      </c>
      <c r="AS66" s="1">
        <f t="shared" si="56"/>
        <v>0.1</v>
      </c>
      <c r="AT66" s="2">
        <f>$E$5/12</f>
        <v>2.33333333333333</v>
      </c>
      <c r="AU66" s="1">
        <f t="shared" si="57"/>
        <v>6937.84528951937</v>
      </c>
    </row>
    <row r="67" s="1" customFormat="1" spans="1:47">
      <c r="A67" s="6"/>
      <c r="B67" s="6"/>
      <c r="C67" s="9">
        <v>7</v>
      </c>
      <c r="D67" s="12">
        <v>29.6796006367742</v>
      </c>
      <c r="E67" s="13">
        <f t="shared" si="58"/>
        <v>26.3084183826667</v>
      </c>
      <c r="F67" s="9" t="s">
        <v>107</v>
      </c>
      <c r="G67" s="6">
        <v>8</v>
      </c>
      <c r="H67" s="11">
        <f t="shared" si="40"/>
        <v>29.6796006367742</v>
      </c>
      <c r="I67" s="11">
        <f t="shared" si="41"/>
        <v>302.829600636774</v>
      </c>
      <c r="J67" s="11">
        <f t="shared" si="42"/>
        <v>0.573405861945449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3.24079843767647</v>
      </c>
      <c r="P67" s="11">
        <f t="shared" si="45"/>
        <v>1.85829282154734</v>
      </c>
      <c r="Q67" s="17">
        <f t="shared" si="46"/>
        <v>0.185829282154734</v>
      </c>
      <c r="R67" s="11">
        <f t="shared" si="47"/>
        <v>0.13797</v>
      </c>
      <c r="S67" s="18">
        <f t="shared" si="48"/>
        <v>1.34688180151289</v>
      </c>
      <c r="T67" s="3">
        <v>0.01</v>
      </c>
      <c r="U67" s="19">
        <f t="shared" si="49"/>
        <v>0.0134688180151289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0.0366688180151289</v>
      </c>
      <c r="AR67" s="27">
        <f t="shared" si="55"/>
        <v>137.97</v>
      </c>
      <c r="AS67" s="1">
        <f t="shared" si="56"/>
        <v>0.1</v>
      </c>
      <c r="AT67" s="2">
        <f>$E$5/12</f>
        <v>2.33333333333333</v>
      </c>
      <c r="AU67" s="1">
        <f t="shared" si="57"/>
        <v>7909.211031019</v>
      </c>
    </row>
    <row r="68" s="1" customFormat="1" spans="1:47">
      <c r="A68" s="6"/>
      <c r="B68" s="6"/>
      <c r="C68" s="9">
        <v>8</v>
      </c>
      <c r="D68" s="12">
        <v>28.7960949509677</v>
      </c>
      <c r="E68" s="13">
        <f t="shared" si="58"/>
        <v>29.6796006367742</v>
      </c>
      <c r="F68" s="9" t="s">
        <v>107</v>
      </c>
      <c r="G68" s="6">
        <v>9</v>
      </c>
      <c r="H68" s="11">
        <f t="shared" si="40"/>
        <v>28.7960949509677</v>
      </c>
      <c r="I68" s="11">
        <f t="shared" si="41"/>
        <v>301.946094950968</v>
      </c>
      <c r="J68" s="11">
        <f t="shared" si="42"/>
        <v>0.521919709472427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2.76220561612913</v>
      </c>
      <c r="P68" s="11">
        <f t="shared" si="45"/>
        <v>1.44164955267322</v>
      </c>
      <c r="Q68" s="17">
        <f t="shared" si="46"/>
        <v>0.144164955267322</v>
      </c>
      <c r="R68" s="11">
        <f t="shared" si="47"/>
        <v>0.13797</v>
      </c>
      <c r="S68" s="18">
        <f t="shared" si="48"/>
        <v>1.04490074122869</v>
      </c>
      <c r="T68" s="3">
        <v>0.01</v>
      </c>
      <c r="U68" s="19">
        <f t="shared" si="49"/>
        <v>0.0104490074122869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0.0284990074122869</v>
      </c>
      <c r="AR68" s="27">
        <f t="shared" si="55"/>
        <v>137.97</v>
      </c>
      <c r="AS68" s="1">
        <f t="shared" si="56"/>
        <v>0.1</v>
      </c>
      <c r="AT68" s="2">
        <f>$E$5/12</f>
        <v>2.33333333333333</v>
      </c>
      <c r="AU68" s="1">
        <f t="shared" si="57"/>
        <v>6147.03925567914</v>
      </c>
    </row>
    <row r="69" s="1" customFormat="1" spans="1:47">
      <c r="A69" s="6"/>
      <c r="B69" s="6"/>
      <c r="C69" s="9">
        <v>9</v>
      </c>
      <c r="D69" s="12">
        <v>26.1037418413333</v>
      </c>
      <c r="E69" s="13">
        <f t="shared" si="58"/>
        <v>28.7960949509677</v>
      </c>
      <c r="F69" s="9" t="s">
        <v>107</v>
      </c>
      <c r="G69" s="6">
        <v>10</v>
      </c>
      <c r="H69" s="11">
        <f t="shared" si="40"/>
        <v>26.1037418413333</v>
      </c>
      <c r="I69" s="11">
        <f t="shared" si="41"/>
        <v>299.253741841333</v>
      </c>
      <c r="J69" s="11">
        <f t="shared" si="42"/>
        <v>0.390486353768771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2.70025606345591</v>
      </c>
      <c r="P69" s="11">
        <f t="shared" si="45"/>
        <v>1.05441314446091</v>
      </c>
      <c r="Q69" s="17">
        <f t="shared" si="46"/>
        <v>0.105441314446091</v>
      </c>
      <c r="R69" s="11">
        <f t="shared" si="47"/>
        <v>0.13797</v>
      </c>
      <c r="S69" s="18">
        <f t="shared" si="48"/>
        <v>0.764233633732631</v>
      </c>
      <c r="T69" s="3">
        <v>0.01</v>
      </c>
      <c r="U69" s="19">
        <f t="shared" si="49"/>
        <v>0.00764233633732631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0.0256923363373263</v>
      </c>
      <c r="AR69" s="27">
        <f t="shared" si="55"/>
        <v>137.97</v>
      </c>
      <c r="AS69" s="1">
        <f t="shared" si="56"/>
        <v>0.1</v>
      </c>
      <c r="AT69" s="2">
        <f>$E$5/12</f>
        <v>2.33333333333333</v>
      </c>
      <c r="AU69" s="1">
        <f t="shared" si="57"/>
        <v>5541.65967084056</v>
      </c>
    </row>
    <row r="70" s="1" customFormat="1" spans="1:47">
      <c r="A70" s="6"/>
      <c r="B70" s="6"/>
      <c r="C70" s="9">
        <v>10</v>
      </c>
      <c r="D70" s="12">
        <v>18.6319131893548</v>
      </c>
      <c r="E70" s="13">
        <f t="shared" si="58"/>
        <v>26.1037418413333</v>
      </c>
      <c r="F70" s="9" t="s">
        <v>107</v>
      </c>
      <c r="G70" s="6">
        <v>11</v>
      </c>
      <c r="H70" s="11">
        <f t="shared" si="40"/>
        <v>18.6319131893548</v>
      </c>
      <c r="I70" s="11">
        <f t="shared" si="41"/>
        <v>291.781913189355</v>
      </c>
      <c r="J70" s="11">
        <f t="shared" si="42"/>
        <v>0.169728780165559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1.56355077304525</v>
      </c>
      <c r="O70" s="11">
        <f t="shared" si="59"/>
        <v>1.46199214594975</v>
      </c>
      <c r="P70" s="11">
        <f t="shared" si="45"/>
        <v>0.248142143543679</v>
      </c>
      <c r="Q70" s="17">
        <f t="shared" si="46"/>
        <v>0.0248142143543679</v>
      </c>
      <c r="R70" s="11">
        <f t="shared" si="47"/>
        <v>0.13797</v>
      </c>
      <c r="S70" s="18">
        <f t="shared" si="48"/>
        <v>0.179852245809726</v>
      </c>
      <c r="T70" s="3">
        <v>0.01</v>
      </c>
      <c r="U70" s="19">
        <f t="shared" si="49"/>
        <v>0.00179852245809726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0.0140985224580973</v>
      </c>
      <c r="AR70" s="27">
        <f t="shared" si="55"/>
        <v>137.97</v>
      </c>
      <c r="AS70" s="1">
        <f t="shared" si="56"/>
        <v>0.1</v>
      </c>
      <c r="AT70" s="2">
        <f>$E$5/12</f>
        <v>2.33333333333333</v>
      </c>
      <c r="AU70" s="1">
        <f t="shared" si="57"/>
        <v>3040.95401440662</v>
      </c>
    </row>
    <row r="71" s="1" customFormat="1" spans="1:48">
      <c r="A71" s="6"/>
      <c r="B71" s="6"/>
      <c r="C71" s="9">
        <v>11</v>
      </c>
      <c r="D71" s="12">
        <v>14.3336455233333</v>
      </c>
      <c r="E71" s="13">
        <f t="shared" si="58"/>
        <v>18.6319131893548</v>
      </c>
      <c r="F71" s="9" t="s">
        <v>109</v>
      </c>
      <c r="G71" s="6">
        <v>12</v>
      </c>
      <c r="H71" s="11">
        <f t="shared" si="40"/>
        <v>14.3336455233333</v>
      </c>
      <c r="I71" s="11">
        <f t="shared" si="41"/>
        <v>287.483645523333</v>
      </c>
      <c r="J71" s="11">
        <f t="shared" si="42"/>
        <v>0.103056145753064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2.59355000240607</v>
      </c>
      <c r="P71" s="11">
        <f t="shared" si="45"/>
        <v>0.26728126706582</v>
      </c>
      <c r="Q71" s="17">
        <f t="shared" si="46"/>
        <v>0.026728126706582</v>
      </c>
      <c r="R71" s="11">
        <f t="shared" si="47"/>
        <v>0.13797</v>
      </c>
      <c r="S71" s="18">
        <f t="shared" si="48"/>
        <v>0.19372419153861</v>
      </c>
      <c r="T71" s="3">
        <v>0.01</v>
      </c>
      <c r="U71" s="19">
        <f t="shared" si="49"/>
        <v>0.0019372419153861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0.0142372419153861</v>
      </c>
      <c r="AR71" s="27">
        <f t="shared" si="55"/>
        <v>137.97</v>
      </c>
      <c r="AS71" s="1">
        <f t="shared" si="56"/>
        <v>0.1</v>
      </c>
      <c r="AT71" s="2">
        <f>$E$5/12</f>
        <v>2.33333333333333</v>
      </c>
      <c r="AU71" s="1">
        <f t="shared" si="57"/>
        <v>3070.87484417956</v>
      </c>
      <c r="AV71" s="1">
        <f>SUM(AU60:AU71)</f>
        <v>55780.6226444857</v>
      </c>
    </row>
    <row r="72" s="1" customFormat="1" spans="1:46">
      <c r="A72" s="6"/>
      <c r="B72" s="6"/>
      <c r="C72" s="9">
        <v>12</v>
      </c>
      <c r="D72" s="12">
        <v>7.97911346564516</v>
      </c>
      <c r="E72" s="13">
        <f t="shared" si="58"/>
        <v>14.3336455233333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8.43</v>
      </c>
      <c r="E76" s="9"/>
      <c r="F76" s="9"/>
      <c r="G76" s="6">
        <v>1</v>
      </c>
      <c r="H76" s="11">
        <f t="shared" ref="H76:H87" si="60">E77</f>
        <v>8.43</v>
      </c>
      <c r="I76" s="11">
        <f t="shared" ref="I76:I87" si="61">H76+273.15</f>
        <v>281.58</v>
      </c>
      <c r="J76" s="11">
        <f t="shared" ref="J76:J87" si="62">EXP(($C$18*(I76-$C$16))/($C$19*I76*$C$16))</f>
        <v>0.0506617590119489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0.0039648948056064</v>
      </c>
      <c r="Q76" s="17">
        <f t="shared" ref="Q76:Q87" si="66">P76*$B$78</f>
        <v>0.000515436324728831</v>
      </c>
      <c r="R76" s="11">
        <f t="shared" ref="R76:R87" si="67">L76*$B$78</f>
        <v>0.0101740708333333</v>
      </c>
      <c r="S76" s="18">
        <f t="shared" ref="S76:S87" si="68">Q76/R76</f>
        <v>0.0506617590119491</v>
      </c>
      <c r="T76" s="3">
        <v>0.01</v>
      </c>
      <c r="U76" s="19">
        <f t="shared" ref="U76:U87" si="69">S76*T76</f>
        <v>0.00050661759011949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0.0121066175901195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6.10954351535484</v>
      </c>
      <c r="E77" s="13">
        <f t="shared" ref="E77:E88" si="78">D76</f>
        <v>8.43</v>
      </c>
      <c r="F77" s="9" t="s">
        <v>107</v>
      </c>
      <c r="G77" s="6">
        <v>2</v>
      </c>
      <c r="H77" s="11">
        <f t="shared" si="60"/>
        <v>6.10954351535484</v>
      </c>
      <c r="I77" s="11">
        <f t="shared" si="61"/>
        <v>279.259543515355</v>
      </c>
      <c r="J77" s="11">
        <f t="shared" si="62"/>
        <v>0.0380097395118287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0.15255927186106</v>
      </c>
      <c r="P77" s="11">
        <f t="shared" si="65"/>
        <v>0.00579873818355316</v>
      </c>
      <c r="Q77" s="17">
        <f t="shared" si="66"/>
        <v>0.00075383596386191</v>
      </c>
      <c r="R77" s="11">
        <f t="shared" si="67"/>
        <v>0.0101740708333333</v>
      </c>
      <c r="S77" s="18">
        <f t="shared" si="68"/>
        <v>0.0740938387604024</v>
      </c>
      <c r="T77" s="3">
        <v>0.01</v>
      </c>
      <c r="U77" s="19">
        <f t="shared" si="69"/>
        <v>0.000740938387604024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0.012340938387604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8.73971709264286</v>
      </c>
      <c r="E78" s="13">
        <f t="shared" si="78"/>
        <v>6.10954351535484</v>
      </c>
      <c r="F78" s="9" t="s">
        <v>107</v>
      </c>
      <c r="G78" s="6">
        <v>3</v>
      </c>
      <c r="H78" s="11">
        <f t="shared" si="60"/>
        <v>8.73971709264286</v>
      </c>
      <c r="I78" s="11">
        <f t="shared" si="61"/>
        <v>281.889717092643</v>
      </c>
      <c r="J78" s="11">
        <f t="shared" si="62"/>
        <v>0.0526235660556042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0.22502261701084</v>
      </c>
      <c r="P78" s="11">
        <f t="shared" si="65"/>
        <v>0.0118414925502749</v>
      </c>
      <c r="Q78" s="17">
        <f t="shared" si="66"/>
        <v>0.00153939403153573</v>
      </c>
      <c r="R78" s="11">
        <f t="shared" si="67"/>
        <v>0.0101740708333333</v>
      </c>
      <c r="S78" s="18">
        <f t="shared" si="68"/>
        <v>0.151305613726633</v>
      </c>
      <c r="T78" s="3">
        <v>0.01</v>
      </c>
      <c r="U78" s="19">
        <f t="shared" si="69"/>
        <v>0.00151305613726633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0.0131130561372663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15.1900811690323</v>
      </c>
      <c r="E79" s="13">
        <f t="shared" si="78"/>
        <v>8.73971709264286</v>
      </c>
      <c r="F79" s="9" t="s">
        <v>107</v>
      </c>
      <c r="G79" s="6">
        <v>4</v>
      </c>
      <c r="H79" s="11">
        <f t="shared" si="60"/>
        <v>15.1900811690323</v>
      </c>
      <c r="I79" s="11">
        <f t="shared" si="61"/>
        <v>288.340081169032</v>
      </c>
      <c r="J79" s="11">
        <f t="shared" si="62"/>
        <v>0.113962863595773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0.291443207793899</v>
      </c>
      <c r="P79" s="11">
        <f t="shared" si="65"/>
        <v>0.0332137025357307</v>
      </c>
      <c r="Q79" s="17">
        <f t="shared" si="66"/>
        <v>0.00431778132964499</v>
      </c>
      <c r="R79" s="11">
        <f t="shared" si="67"/>
        <v>0.0101740708333333</v>
      </c>
      <c r="S79" s="18">
        <f t="shared" si="68"/>
        <v>0.424390728192952</v>
      </c>
      <c r="T79" s="3">
        <v>0.01</v>
      </c>
      <c r="U79" s="19">
        <f t="shared" si="69"/>
        <v>0.00424390728192952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0.0233439072819295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19.9090706073333</v>
      </c>
      <c r="E80" s="13">
        <f t="shared" si="78"/>
        <v>15.1900811690323</v>
      </c>
      <c r="F80" s="9" t="s">
        <v>107</v>
      </c>
      <c r="G80" s="6">
        <v>5</v>
      </c>
      <c r="H80" s="11">
        <f t="shared" si="60"/>
        <v>19.9090706073333</v>
      </c>
      <c r="I80" s="11">
        <f t="shared" si="61"/>
        <v>293.059070607333</v>
      </c>
      <c r="J80" s="11">
        <f t="shared" si="62"/>
        <v>0.196297093094838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0.24531802999526</v>
      </c>
      <c r="O80" s="11">
        <f t="shared" si="79"/>
        <v>0.0911735585962417</v>
      </c>
      <c r="P80" s="11">
        <f t="shared" si="65"/>
        <v>0.0178971045195542</v>
      </c>
      <c r="Q80" s="17">
        <f t="shared" si="66"/>
        <v>0.00232662358754204</v>
      </c>
      <c r="R80" s="11">
        <f t="shared" si="67"/>
        <v>0.0101740708333333</v>
      </c>
      <c r="S80" s="18">
        <f t="shared" si="68"/>
        <v>0.228681677733098</v>
      </c>
      <c r="T80" s="3">
        <v>0.01</v>
      </c>
      <c r="U80" s="19">
        <f t="shared" si="69"/>
        <v>0.00228681677733098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0.021386816777331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25.2759347545161</v>
      </c>
      <c r="E81" s="13">
        <f t="shared" si="78"/>
        <v>19.9090706073333</v>
      </c>
      <c r="F81" s="9" t="s">
        <v>109</v>
      </c>
      <c r="G81" s="6">
        <v>6</v>
      </c>
      <c r="H81" s="11">
        <f t="shared" si="60"/>
        <v>25.2759347545161</v>
      </c>
      <c r="I81" s="11">
        <f t="shared" si="61"/>
        <v>298.425934754516</v>
      </c>
      <c r="J81" s="11">
        <f t="shared" si="62"/>
        <v>0.356786850657259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0.151538537410021</v>
      </c>
      <c r="P81" s="11">
        <f t="shared" si="65"/>
        <v>0.0540669575157285</v>
      </c>
      <c r="Q81" s="17">
        <f t="shared" si="66"/>
        <v>0.00702870447704471</v>
      </c>
      <c r="R81" s="11">
        <f t="shared" si="67"/>
        <v>0.0101740708333333</v>
      </c>
      <c r="S81" s="18">
        <f t="shared" si="68"/>
        <v>0.690844853764588</v>
      </c>
      <c r="T81" s="3">
        <v>0.01</v>
      </c>
      <c r="U81" s="19">
        <f t="shared" si="69"/>
        <v>0.00690844853764588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0.0260084485376459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26.3084183826667</v>
      </c>
      <c r="E82" s="13">
        <f t="shared" si="78"/>
        <v>25.2759347545161</v>
      </c>
      <c r="F82" s="9" t="s">
        <v>107</v>
      </c>
      <c r="G82" s="6">
        <v>7</v>
      </c>
      <c r="H82" s="11">
        <f t="shared" si="60"/>
        <v>26.3084183826667</v>
      </c>
      <c r="I82" s="11">
        <f t="shared" si="61"/>
        <v>299.458418382667</v>
      </c>
      <c r="J82" s="11">
        <f t="shared" si="62"/>
        <v>0.3992675075399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0.175733663227626</v>
      </c>
      <c r="P82" s="11">
        <f t="shared" si="65"/>
        <v>0.0701647417077502</v>
      </c>
      <c r="Q82" s="17">
        <f t="shared" si="66"/>
        <v>0.00912141642200753</v>
      </c>
      <c r="R82" s="11">
        <f t="shared" si="67"/>
        <v>0.0101740708333333</v>
      </c>
      <c r="S82" s="18">
        <f t="shared" si="68"/>
        <v>0.896535572774178</v>
      </c>
      <c r="T82" s="3">
        <v>0.01</v>
      </c>
      <c r="U82" s="19">
        <f t="shared" si="69"/>
        <v>0.00896535572774178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0.0338653557277418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29.6796006367742</v>
      </c>
      <c r="E83" s="13">
        <f t="shared" si="78"/>
        <v>26.3084183826667</v>
      </c>
      <c r="F83" s="9" t="s">
        <v>107</v>
      </c>
      <c r="G83" s="6">
        <v>8</v>
      </c>
      <c r="H83" s="11">
        <f t="shared" si="60"/>
        <v>29.6796006367742</v>
      </c>
      <c r="I83" s="11">
        <f t="shared" si="61"/>
        <v>302.829600636774</v>
      </c>
      <c r="J83" s="11">
        <f t="shared" si="62"/>
        <v>0.573405861945449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0.183831004853209</v>
      </c>
      <c r="P83" s="11">
        <f t="shared" si="65"/>
        <v>0.105409775790152</v>
      </c>
      <c r="Q83" s="17">
        <f t="shared" si="66"/>
        <v>0.0137032708527198</v>
      </c>
      <c r="R83" s="11">
        <f t="shared" si="67"/>
        <v>0.0101740708333333</v>
      </c>
      <c r="S83" s="18">
        <f t="shared" si="68"/>
        <v>1.3468818015129</v>
      </c>
      <c r="T83" s="3">
        <v>0.01</v>
      </c>
      <c r="U83" s="19">
        <f t="shared" si="69"/>
        <v>0.013468818015129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0.038368818015129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28.7960949509677</v>
      </c>
      <c r="E84" s="13">
        <f t="shared" si="78"/>
        <v>29.6796006367742</v>
      </c>
      <c r="F84" s="9" t="s">
        <v>107</v>
      </c>
      <c r="G84" s="6">
        <v>9</v>
      </c>
      <c r="H84" s="11">
        <f t="shared" si="60"/>
        <v>28.7960949509677</v>
      </c>
      <c r="I84" s="11">
        <f t="shared" si="61"/>
        <v>301.946094950968</v>
      </c>
      <c r="J84" s="11">
        <f t="shared" si="62"/>
        <v>0.521919709472427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0.15668331239639</v>
      </c>
      <c r="P84" s="11">
        <f t="shared" si="65"/>
        <v>0.0817761088851014</v>
      </c>
      <c r="Q84" s="17">
        <f t="shared" si="66"/>
        <v>0.0106308941550632</v>
      </c>
      <c r="R84" s="11">
        <f t="shared" si="67"/>
        <v>0.0101740708333333</v>
      </c>
      <c r="S84" s="18">
        <f t="shared" si="68"/>
        <v>1.04490074122869</v>
      </c>
      <c r="T84" s="3">
        <v>0.01</v>
      </c>
      <c r="U84" s="19">
        <f t="shared" si="69"/>
        <v>0.0104490074122869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0.0295490074122869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26.1037418413333</v>
      </c>
      <c r="E85" s="13">
        <f t="shared" si="78"/>
        <v>28.7960949509677</v>
      </c>
      <c r="F85" s="9" t="s">
        <v>107</v>
      </c>
      <c r="G85" s="6">
        <v>10</v>
      </c>
      <c r="H85" s="11">
        <f t="shared" si="60"/>
        <v>26.1037418413333</v>
      </c>
      <c r="I85" s="11">
        <f t="shared" si="61"/>
        <v>299.253741841333</v>
      </c>
      <c r="J85" s="11">
        <f t="shared" si="62"/>
        <v>0.390486353768771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0.153169286844622</v>
      </c>
      <c r="P85" s="11">
        <f t="shared" si="65"/>
        <v>0.0598105163293193</v>
      </c>
      <c r="Q85" s="17">
        <f t="shared" si="66"/>
        <v>0.00777536712281151</v>
      </c>
      <c r="R85" s="11">
        <f t="shared" si="67"/>
        <v>0.0101740708333333</v>
      </c>
      <c r="S85" s="18">
        <f t="shared" si="68"/>
        <v>0.764233633732634</v>
      </c>
      <c r="T85" s="3">
        <v>0.01</v>
      </c>
      <c r="U85" s="19">
        <f t="shared" si="69"/>
        <v>0.00764233633732634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0.0267423363373263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18.6319131893548</v>
      </c>
      <c r="E86" s="13">
        <f t="shared" si="78"/>
        <v>26.1037418413333</v>
      </c>
      <c r="F86" s="9" t="s">
        <v>107</v>
      </c>
      <c r="G86" s="6">
        <v>11</v>
      </c>
      <c r="H86" s="11">
        <f t="shared" si="60"/>
        <v>18.6319131893548</v>
      </c>
      <c r="I86" s="11">
        <f t="shared" si="61"/>
        <v>291.781913189355</v>
      </c>
      <c r="J86" s="11">
        <f t="shared" si="62"/>
        <v>0.169728780165559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0.0886908319895374</v>
      </c>
      <c r="O86" s="11">
        <f t="shared" si="79"/>
        <v>0.0829300218590984</v>
      </c>
      <c r="P86" s="11">
        <f t="shared" si="65"/>
        <v>0.0140756114492479</v>
      </c>
      <c r="Q86" s="17">
        <f t="shared" si="66"/>
        <v>0.00182982948840223</v>
      </c>
      <c r="R86" s="11">
        <f t="shared" si="67"/>
        <v>0.0101740708333333</v>
      </c>
      <c r="S86" s="18">
        <f t="shared" si="68"/>
        <v>0.179852245809727</v>
      </c>
      <c r="T86" s="3">
        <v>0.01</v>
      </c>
      <c r="U86" s="19">
        <f t="shared" si="69"/>
        <v>0.00179852245809727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0.0133985224580973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14.3336455233333</v>
      </c>
      <c r="E87" s="13">
        <f t="shared" si="78"/>
        <v>18.6319131893548</v>
      </c>
      <c r="F87" s="9" t="s">
        <v>109</v>
      </c>
      <c r="G87" s="6">
        <v>12</v>
      </c>
      <c r="H87" s="11">
        <f t="shared" si="60"/>
        <v>14.3336455233333</v>
      </c>
      <c r="I87" s="11">
        <f t="shared" si="61"/>
        <v>287.483645523333</v>
      </c>
      <c r="J87" s="11">
        <f t="shared" si="62"/>
        <v>0.103056145753064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0.147116493743184</v>
      </c>
      <c r="P87" s="11">
        <f t="shared" si="65"/>
        <v>0.0151612588218773</v>
      </c>
      <c r="Q87" s="17">
        <f t="shared" si="66"/>
        <v>0.00197096364684405</v>
      </c>
      <c r="R87" s="11">
        <f t="shared" si="67"/>
        <v>0.0101740708333333</v>
      </c>
      <c r="S87" s="18">
        <f t="shared" si="68"/>
        <v>0.19372419153861</v>
      </c>
      <c r="T87" s="3">
        <v>0.01</v>
      </c>
      <c r="U87" s="19">
        <f t="shared" si="69"/>
        <v>0.0019372419153861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0.0135372419153861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7.97911346564516</v>
      </c>
      <c r="E88" s="13">
        <f t="shared" si="78"/>
        <v>14.3336455233333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8.43</v>
      </c>
      <c r="E91" s="9"/>
      <c r="F91" s="9"/>
      <c r="G91" s="6">
        <v>1</v>
      </c>
      <c r="H91" s="11">
        <f t="shared" ref="H91:H102" si="80">E92</f>
        <v>8.43</v>
      </c>
      <c r="I91" s="11">
        <f t="shared" ref="I91:I102" si="81">H91+273.15</f>
        <v>281.58</v>
      </c>
      <c r="J91" s="11">
        <f t="shared" ref="J91:J102" si="82">EXP(($C$18*(I91-$C$16))/($C$19*I91*$C$16))</f>
        <v>0.0506617590119489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0.00384624074418716</v>
      </c>
      <c r="Q91" s="17">
        <f t="shared" ref="Q91:Q102" si="86">P91*$B$93</f>
        <v>0.000500011296744331</v>
      </c>
      <c r="R91" s="11">
        <f t="shared" ref="R91:R102" si="87">L91*$B$93</f>
        <v>0.0098696</v>
      </c>
      <c r="S91" s="18">
        <f t="shared" ref="S91:S102" si="88">Q91/R91</f>
        <v>0.0506617590119489</v>
      </c>
      <c r="T91" s="3">
        <v>0.01</v>
      </c>
      <c r="U91" s="19">
        <f t="shared" ref="U91:U102" si="89">S91*T91</f>
        <v>0.000506617590119489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0.0153066175901195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98.3166666666667</v>
      </c>
      <c r="AU91" s="1">
        <f t="shared" ref="AU91:AU102" si="96">AT91*10000*AS91*0.67*AR91*AQ91</f>
        <v>9951.32092951692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6.10954351535484</v>
      </c>
      <c r="E92" s="13">
        <f t="shared" ref="E92:E103" si="97">D91</f>
        <v>8.43</v>
      </c>
      <c r="F92" s="9" t="s">
        <v>107</v>
      </c>
      <c r="G92" s="6">
        <v>2</v>
      </c>
      <c r="H92" s="11">
        <f t="shared" si="80"/>
        <v>6.10954351535484</v>
      </c>
      <c r="I92" s="11">
        <f t="shared" si="81"/>
        <v>279.259543515355</v>
      </c>
      <c r="J92" s="11">
        <f t="shared" si="82"/>
        <v>0.0380097395118287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0.147993759255813</v>
      </c>
      <c r="P92" s="11">
        <f t="shared" si="85"/>
        <v>0.00562520423868973</v>
      </c>
      <c r="Q92" s="17">
        <f t="shared" si="86"/>
        <v>0.000731276551029665</v>
      </c>
      <c r="R92" s="11">
        <f t="shared" si="87"/>
        <v>0.0098696</v>
      </c>
      <c r="S92" s="18">
        <f t="shared" si="88"/>
        <v>0.0740938387604022</v>
      </c>
      <c r="T92" s="3">
        <v>0.01</v>
      </c>
      <c r="U92" s="19">
        <f t="shared" si="89"/>
        <v>0.000740938387604022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0.015540938387604</v>
      </c>
      <c r="AR92" s="27">
        <f t="shared" si="93"/>
        <v>7.592</v>
      </c>
      <c r="AS92" s="1">
        <f t="shared" si="94"/>
        <v>0.13</v>
      </c>
      <c r="AT92" s="2">
        <f t="shared" si="95"/>
        <v>98.3166666666667</v>
      </c>
      <c r="AU92" s="1">
        <f t="shared" si="96"/>
        <v>10103.6603632618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8.73971709264286</v>
      </c>
      <c r="E93" s="13">
        <f t="shared" si="97"/>
        <v>6.10954351535484</v>
      </c>
      <c r="F93" s="9" t="s">
        <v>107</v>
      </c>
      <c r="G93" s="6">
        <v>3</v>
      </c>
      <c r="H93" s="11">
        <f t="shared" si="80"/>
        <v>8.73971709264286</v>
      </c>
      <c r="I93" s="11">
        <f t="shared" si="81"/>
        <v>281.889717092643</v>
      </c>
      <c r="J93" s="11">
        <f t="shared" si="82"/>
        <v>0.0526235660556042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0.218288555017123</v>
      </c>
      <c r="P93" s="11">
        <f t="shared" si="85"/>
        <v>0.011487122194126</v>
      </c>
      <c r="Q93" s="17">
        <f t="shared" si="86"/>
        <v>0.00149332588523638</v>
      </c>
      <c r="R93" s="11">
        <f t="shared" si="87"/>
        <v>0.0098696</v>
      </c>
      <c r="S93" s="18">
        <f t="shared" si="88"/>
        <v>0.151305613726633</v>
      </c>
      <c r="T93" s="3">
        <v>0.01</v>
      </c>
      <c r="U93" s="19">
        <f t="shared" si="89"/>
        <v>0.00151305613726633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0.0163130561372663</v>
      </c>
      <c r="AR93" s="27">
        <f t="shared" si="93"/>
        <v>7.592</v>
      </c>
      <c r="AS93" s="1">
        <f t="shared" si="94"/>
        <v>0.13</v>
      </c>
      <c r="AT93" s="2">
        <f t="shared" si="95"/>
        <v>98.3166666666667</v>
      </c>
      <c r="AU93" s="1">
        <f t="shared" si="96"/>
        <v>10605.6387707727</v>
      </c>
    </row>
    <row r="94" s="1" customFormat="1" spans="1:47">
      <c r="A94" s="6"/>
      <c r="B94" s="6"/>
      <c r="C94" s="9">
        <v>3</v>
      </c>
      <c r="D94" s="12">
        <v>15.1900811690323</v>
      </c>
      <c r="E94" s="13">
        <f t="shared" si="97"/>
        <v>8.73971709264286</v>
      </c>
      <c r="F94" s="9" t="s">
        <v>107</v>
      </c>
      <c r="G94" s="6">
        <v>4</v>
      </c>
      <c r="H94" s="11">
        <f t="shared" si="80"/>
        <v>15.1900811690323</v>
      </c>
      <c r="I94" s="11">
        <f t="shared" si="81"/>
        <v>288.340081169032</v>
      </c>
      <c r="J94" s="11">
        <f t="shared" si="82"/>
        <v>0.113962863595773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0.282721432822997</v>
      </c>
      <c r="P94" s="11">
        <f t="shared" si="85"/>
        <v>0.0322197440844088</v>
      </c>
      <c r="Q94" s="17">
        <f t="shared" si="86"/>
        <v>0.00418856673097315</v>
      </c>
      <c r="R94" s="11">
        <f t="shared" si="87"/>
        <v>0.0098696</v>
      </c>
      <c r="S94" s="18">
        <f t="shared" si="88"/>
        <v>0.424390728192951</v>
      </c>
      <c r="T94" s="3">
        <v>0.01</v>
      </c>
      <c r="U94" s="19">
        <f t="shared" si="89"/>
        <v>0.00424390728192951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0.0313439072819295</v>
      </c>
      <c r="AR94" s="27">
        <f t="shared" si="93"/>
        <v>7.592</v>
      </c>
      <c r="AS94" s="1">
        <f t="shared" si="94"/>
        <v>0.13</v>
      </c>
      <c r="AT94" s="2">
        <f t="shared" si="95"/>
        <v>98.3166666666667</v>
      </c>
      <c r="AU94" s="1">
        <f t="shared" si="96"/>
        <v>20377.6751271845</v>
      </c>
    </row>
    <row r="95" s="1" customFormat="1" spans="1:47">
      <c r="A95" s="6"/>
      <c r="B95" s="6"/>
      <c r="C95" s="9">
        <v>4</v>
      </c>
      <c r="D95" s="12">
        <v>19.9090706073333</v>
      </c>
      <c r="E95" s="13">
        <f t="shared" si="97"/>
        <v>15.1900811690323</v>
      </c>
      <c r="F95" s="9" t="s">
        <v>107</v>
      </c>
      <c r="G95" s="6">
        <v>5</v>
      </c>
      <c r="H95" s="11">
        <f t="shared" si="80"/>
        <v>19.9090706073333</v>
      </c>
      <c r="I95" s="11">
        <f t="shared" si="81"/>
        <v>293.059070607333</v>
      </c>
      <c r="J95" s="11">
        <f t="shared" si="82"/>
        <v>0.196297093094838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0.237976604301659</v>
      </c>
      <c r="O95" s="11">
        <f t="shared" si="98"/>
        <v>0.0884450844369294</v>
      </c>
      <c r="P95" s="11">
        <f t="shared" si="85"/>
        <v>0.0173615129734968</v>
      </c>
      <c r="Q95" s="17">
        <f t="shared" si="86"/>
        <v>0.00225699668655458</v>
      </c>
      <c r="R95" s="11">
        <f t="shared" si="87"/>
        <v>0.0098696</v>
      </c>
      <c r="S95" s="18">
        <f t="shared" si="88"/>
        <v>0.228681677733098</v>
      </c>
      <c r="T95" s="3">
        <v>0.01</v>
      </c>
      <c r="U95" s="19">
        <f t="shared" si="89"/>
        <v>0.00228681677733098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0.029386816777331</v>
      </c>
      <c r="AR95" s="27">
        <f t="shared" si="93"/>
        <v>7.592</v>
      </c>
      <c r="AS95" s="1">
        <f t="shared" si="94"/>
        <v>0.13</v>
      </c>
      <c r="AT95" s="2">
        <f t="shared" si="95"/>
        <v>98.3166666666667</v>
      </c>
      <c r="AU95" s="1">
        <f t="shared" si="96"/>
        <v>19105.3080882417</v>
      </c>
    </row>
    <row r="96" s="1" customFormat="1" spans="1:47">
      <c r="A96" s="6"/>
      <c r="B96" s="6"/>
      <c r="C96" s="9">
        <v>5</v>
      </c>
      <c r="D96" s="12">
        <v>25.2759347545161</v>
      </c>
      <c r="E96" s="13">
        <f t="shared" si="97"/>
        <v>19.9090706073333</v>
      </c>
      <c r="F96" s="9" t="s">
        <v>109</v>
      </c>
      <c r="G96" s="6">
        <v>6</v>
      </c>
      <c r="H96" s="11">
        <f t="shared" si="80"/>
        <v>25.2759347545161</v>
      </c>
      <c r="I96" s="11">
        <f t="shared" si="81"/>
        <v>298.425934754516</v>
      </c>
      <c r="J96" s="11">
        <f t="shared" si="82"/>
        <v>0.356786850657259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0.147003571463433</v>
      </c>
      <c r="P96" s="11">
        <f t="shared" si="85"/>
        <v>0.0524489412978074</v>
      </c>
      <c r="Q96" s="17">
        <f t="shared" si="86"/>
        <v>0.00681836236871496</v>
      </c>
      <c r="R96" s="11">
        <f t="shared" si="87"/>
        <v>0.0098696</v>
      </c>
      <c r="S96" s="18">
        <f t="shared" si="88"/>
        <v>0.690844853764586</v>
      </c>
      <c r="T96" s="3">
        <v>0.01</v>
      </c>
      <c r="U96" s="19">
        <f t="shared" si="89"/>
        <v>0.00690844853764586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0.0340084485376459</v>
      </c>
      <c r="AR96" s="27">
        <f t="shared" si="93"/>
        <v>7.592</v>
      </c>
      <c r="AS96" s="1">
        <f t="shared" si="94"/>
        <v>0.13</v>
      </c>
      <c r="AT96" s="2">
        <f t="shared" si="95"/>
        <v>98.3166666666667</v>
      </c>
      <c r="AU96" s="1">
        <f t="shared" si="96"/>
        <v>22109.9784926705</v>
      </c>
    </row>
    <row r="97" s="1" customFormat="1" spans="1:47">
      <c r="A97" s="6"/>
      <c r="B97" s="6"/>
      <c r="C97" s="9">
        <v>6</v>
      </c>
      <c r="D97" s="12">
        <v>26.3084183826667</v>
      </c>
      <c r="E97" s="13">
        <f t="shared" si="97"/>
        <v>25.2759347545161</v>
      </c>
      <c r="F97" s="9" t="s">
        <v>107</v>
      </c>
      <c r="G97" s="6">
        <v>7</v>
      </c>
      <c r="H97" s="11">
        <f t="shared" si="80"/>
        <v>26.3084183826667</v>
      </c>
      <c r="I97" s="11">
        <f t="shared" si="81"/>
        <v>299.458418382667</v>
      </c>
      <c r="J97" s="11">
        <f t="shared" si="82"/>
        <v>0.3992675075399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0.170474630165625</v>
      </c>
      <c r="P97" s="11">
        <f t="shared" si="85"/>
        <v>0.0680649806850154</v>
      </c>
      <c r="Q97" s="17">
        <f t="shared" si="86"/>
        <v>0.008848447489052</v>
      </c>
      <c r="R97" s="11">
        <f t="shared" si="87"/>
        <v>0.0098696</v>
      </c>
      <c r="S97" s="18">
        <f t="shared" si="88"/>
        <v>0.896535572774175</v>
      </c>
      <c r="T97" s="3">
        <v>0.01</v>
      </c>
      <c r="U97" s="19">
        <f t="shared" si="89"/>
        <v>0.00896535572774175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0.0434653557277418</v>
      </c>
      <c r="AR97" s="27">
        <f t="shared" si="93"/>
        <v>7.592</v>
      </c>
      <c r="AS97" s="1">
        <f t="shared" si="94"/>
        <v>0.13</v>
      </c>
      <c r="AT97" s="2">
        <f t="shared" si="95"/>
        <v>98.3166666666667</v>
      </c>
      <c r="AU97" s="1">
        <f t="shared" si="96"/>
        <v>28258.2158740008</v>
      </c>
    </row>
    <row r="98" s="1" customFormat="1" spans="1:47">
      <c r="A98" s="6"/>
      <c r="B98" s="6"/>
      <c r="C98" s="9">
        <v>7</v>
      </c>
      <c r="D98" s="12">
        <v>29.6796006367742</v>
      </c>
      <c r="E98" s="13">
        <f t="shared" si="97"/>
        <v>26.3084183826667</v>
      </c>
      <c r="F98" s="9" t="s">
        <v>107</v>
      </c>
      <c r="G98" s="6">
        <v>8</v>
      </c>
      <c r="H98" s="11">
        <f t="shared" si="80"/>
        <v>29.6796006367742</v>
      </c>
      <c r="I98" s="11">
        <f t="shared" si="81"/>
        <v>302.829600636774</v>
      </c>
      <c r="J98" s="11">
        <f t="shared" si="82"/>
        <v>0.573405861945449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0.17832964948061</v>
      </c>
      <c r="P98" s="11">
        <f t="shared" si="85"/>
        <v>0.102255266370859</v>
      </c>
      <c r="Q98" s="17">
        <f t="shared" si="86"/>
        <v>0.0132931846282116</v>
      </c>
      <c r="R98" s="11">
        <f t="shared" si="87"/>
        <v>0.0098696</v>
      </c>
      <c r="S98" s="18">
        <f t="shared" si="88"/>
        <v>1.34688180151289</v>
      </c>
      <c r="T98" s="3">
        <v>0.01</v>
      </c>
      <c r="U98" s="19">
        <f t="shared" si="89"/>
        <v>0.0134688180151289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0.0479688180151289</v>
      </c>
      <c r="AR98" s="27">
        <f t="shared" si="93"/>
        <v>7.592</v>
      </c>
      <c r="AS98" s="1">
        <f t="shared" si="94"/>
        <v>0.13</v>
      </c>
      <c r="AT98" s="2">
        <f t="shared" si="95"/>
        <v>98.3166666666667</v>
      </c>
      <c r="AU98" s="1">
        <f t="shared" si="96"/>
        <v>31186.0605302033</v>
      </c>
    </row>
    <row r="99" s="1" customFormat="1" spans="1:47">
      <c r="A99" s="6"/>
      <c r="B99" s="6"/>
      <c r="C99" s="9">
        <v>8</v>
      </c>
      <c r="D99" s="12">
        <v>28.7960949509677</v>
      </c>
      <c r="E99" s="13">
        <f t="shared" si="97"/>
        <v>29.6796006367742</v>
      </c>
      <c r="F99" s="9" t="s">
        <v>107</v>
      </c>
      <c r="G99" s="6">
        <v>9</v>
      </c>
      <c r="H99" s="11">
        <f t="shared" si="80"/>
        <v>28.7960949509677</v>
      </c>
      <c r="I99" s="11">
        <f t="shared" si="81"/>
        <v>301.946094950968</v>
      </c>
      <c r="J99" s="11">
        <f t="shared" si="82"/>
        <v>0.521919709472427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0.151994383109751</v>
      </c>
      <c r="P99" s="11">
        <f t="shared" si="85"/>
        <v>0.079328864274082</v>
      </c>
      <c r="Q99" s="17">
        <f t="shared" si="86"/>
        <v>0.0103127523556307</v>
      </c>
      <c r="R99" s="11">
        <f t="shared" si="87"/>
        <v>0.0098696</v>
      </c>
      <c r="S99" s="18">
        <f t="shared" si="88"/>
        <v>1.04490074122869</v>
      </c>
      <c r="T99" s="3">
        <v>0.01</v>
      </c>
      <c r="U99" s="19">
        <f t="shared" si="89"/>
        <v>0.0104490074122869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0.0375490074122869</v>
      </c>
      <c r="AR99" s="27">
        <f t="shared" si="93"/>
        <v>7.592</v>
      </c>
      <c r="AS99" s="1">
        <f t="shared" si="94"/>
        <v>0.13</v>
      </c>
      <c r="AT99" s="2">
        <f t="shared" si="95"/>
        <v>98.3166666666667</v>
      </c>
      <c r="AU99" s="1">
        <f t="shared" si="96"/>
        <v>24411.808888835</v>
      </c>
    </row>
    <row r="100" s="1" customFormat="1" spans="1:47">
      <c r="A100" s="6"/>
      <c r="B100" s="6"/>
      <c r="C100" s="9">
        <v>9</v>
      </c>
      <c r="D100" s="12">
        <v>26.1037418413333</v>
      </c>
      <c r="E100" s="13">
        <f t="shared" si="97"/>
        <v>28.7960949509677</v>
      </c>
      <c r="F100" s="9" t="s">
        <v>107</v>
      </c>
      <c r="G100" s="6">
        <v>10</v>
      </c>
      <c r="H100" s="11">
        <f t="shared" si="80"/>
        <v>26.1037418413333</v>
      </c>
      <c r="I100" s="11">
        <f t="shared" si="81"/>
        <v>299.253741841333</v>
      </c>
      <c r="J100" s="11">
        <f t="shared" si="82"/>
        <v>0.390486353768771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0.148585518835669</v>
      </c>
      <c r="P100" s="11">
        <f t="shared" si="85"/>
        <v>0.0580206174729814</v>
      </c>
      <c r="Q100" s="17">
        <f t="shared" si="86"/>
        <v>0.00754268027148758</v>
      </c>
      <c r="R100" s="11">
        <f t="shared" si="87"/>
        <v>0.0098696</v>
      </c>
      <c r="S100" s="18">
        <f t="shared" si="88"/>
        <v>0.764233633732632</v>
      </c>
      <c r="T100" s="3">
        <v>0.01</v>
      </c>
      <c r="U100" s="19">
        <f t="shared" si="89"/>
        <v>0.00764233633732632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0.0347423363373263</v>
      </c>
      <c r="AR100" s="27">
        <f t="shared" si="93"/>
        <v>7.592</v>
      </c>
      <c r="AS100" s="1">
        <f t="shared" si="94"/>
        <v>0.13</v>
      </c>
      <c r="AT100" s="2">
        <f t="shared" si="95"/>
        <v>98.3166666666667</v>
      </c>
      <c r="AU100" s="1">
        <f t="shared" si="96"/>
        <v>22587.1023887814</v>
      </c>
    </row>
    <row r="101" s="1" customFormat="1" spans="1:47">
      <c r="A101" s="6"/>
      <c r="B101" s="6"/>
      <c r="C101" s="9">
        <v>10</v>
      </c>
      <c r="D101" s="12">
        <v>18.6319131893548</v>
      </c>
      <c r="E101" s="13">
        <f t="shared" si="97"/>
        <v>26.1037418413333</v>
      </c>
      <c r="F101" s="9" t="s">
        <v>107</v>
      </c>
      <c r="G101" s="6">
        <v>11</v>
      </c>
      <c r="H101" s="11">
        <f t="shared" si="80"/>
        <v>18.6319131893548</v>
      </c>
      <c r="I101" s="11">
        <f t="shared" si="81"/>
        <v>291.781913189355</v>
      </c>
      <c r="J101" s="11">
        <f t="shared" si="82"/>
        <v>0.169728780165559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0.0860366562945532</v>
      </c>
      <c r="O101" s="11">
        <f t="shared" si="98"/>
        <v>0.0804482450681344</v>
      </c>
      <c r="P101" s="11">
        <f t="shared" si="85"/>
        <v>0.0136543825018744</v>
      </c>
      <c r="Q101" s="17">
        <f t="shared" si="86"/>
        <v>0.00177506972524367</v>
      </c>
      <c r="R101" s="11">
        <f t="shared" si="87"/>
        <v>0.0098696</v>
      </c>
      <c r="S101" s="18">
        <f t="shared" si="88"/>
        <v>0.179852245809726</v>
      </c>
      <c r="T101" s="3">
        <v>0.01</v>
      </c>
      <c r="U101" s="19">
        <f t="shared" si="89"/>
        <v>0.00179852245809726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0.0165985224580973</v>
      </c>
      <c r="AR101" s="27">
        <f t="shared" si="93"/>
        <v>7.592</v>
      </c>
      <c r="AS101" s="1">
        <f t="shared" si="94"/>
        <v>0.13</v>
      </c>
      <c r="AT101" s="2">
        <f t="shared" si="95"/>
        <v>98.3166666666667</v>
      </c>
      <c r="AU101" s="1">
        <f t="shared" si="96"/>
        <v>10791.2295426354</v>
      </c>
    </row>
    <row r="102" s="1" customFormat="1" spans="1:48">
      <c r="A102" s="6"/>
      <c r="B102" s="6"/>
      <c r="C102" s="9">
        <v>11</v>
      </c>
      <c r="D102" s="12">
        <v>14.3336455233333</v>
      </c>
      <c r="E102" s="13">
        <f t="shared" si="97"/>
        <v>18.6319131893548</v>
      </c>
      <c r="F102" s="9" t="s">
        <v>109</v>
      </c>
      <c r="G102" s="6">
        <v>12</v>
      </c>
      <c r="H102" s="11">
        <f t="shared" si="80"/>
        <v>14.3336455233333</v>
      </c>
      <c r="I102" s="11">
        <f t="shared" si="81"/>
        <v>287.483645523333</v>
      </c>
      <c r="J102" s="11">
        <f t="shared" si="82"/>
        <v>0.103056145753064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0.14271386256626</v>
      </c>
      <c r="P102" s="11">
        <f t="shared" si="85"/>
        <v>0.0147075406216112</v>
      </c>
      <c r="Q102" s="17">
        <f t="shared" si="86"/>
        <v>0.00191198028080946</v>
      </c>
      <c r="R102" s="11">
        <f t="shared" si="87"/>
        <v>0.0098696</v>
      </c>
      <c r="S102" s="18">
        <f t="shared" si="88"/>
        <v>0.19372419153861</v>
      </c>
      <c r="T102" s="3">
        <v>0.01</v>
      </c>
      <c r="U102" s="19">
        <f t="shared" si="89"/>
        <v>0.0019372419153861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0.0167372419153861</v>
      </c>
      <c r="AR102" s="27">
        <f t="shared" si="93"/>
        <v>7.592</v>
      </c>
      <c r="AS102" s="1">
        <f t="shared" si="94"/>
        <v>0.13</v>
      </c>
      <c r="AT102" s="2">
        <f t="shared" si="95"/>
        <v>98.3166666666667</v>
      </c>
      <c r="AU102" s="1">
        <f t="shared" si="96"/>
        <v>10881.4154919819</v>
      </c>
      <c r="AV102" s="1">
        <f>SUM(AU91:AU102)</f>
        <v>220369.414488086</v>
      </c>
    </row>
    <row r="103" s="1" customFormat="1" spans="1:46">
      <c r="A103" s="6"/>
      <c r="B103" s="6"/>
      <c r="C103" s="9">
        <v>12</v>
      </c>
      <c r="D103" s="12">
        <v>7.97911346564516</v>
      </c>
      <c r="E103" s="13">
        <f t="shared" si="97"/>
        <v>14.3336455233333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8.43</v>
      </c>
      <c r="E107" s="9"/>
      <c r="F107" s="9"/>
      <c r="G107" s="6">
        <v>1</v>
      </c>
      <c r="H107" s="11">
        <f t="shared" ref="H107:H118" si="99">E108</f>
        <v>8.43</v>
      </c>
      <c r="I107" s="11">
        <f t="shared" ref="I107:I118" si="100">H107+273.15</f>
        <v>281.58</v>
      </c>
      <c r="J107" s="11">
        <f t="shared" ref="J107:J118" si="101">EXP(($C$18*(I107-$C$16))/($C$19*I107*$C$16))</f>
        <v>0.0506617590119489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0.139962481695926</v>
      </c>
      <c r="Q107" s="17">
        <f t="shared" ref="Q107:Q118" si="105">P107*$B$109</f>
        <v>0.0405891196918186</v>
      </c>
      <c r="R107" s="11">
        <f t="shared" ref="R107:R118" si="106">L107*$B$109</f>
        <v>0.80117865</v>
      </c>
      <c r="S107" s="18">
        <f t="shared" ref="S107:S118" si="107">Q107/R107</f>
        <v>0.0506617590119489</v>
      </c>
      <c r="T107" s="3">
        <v>0.27</v>
      </c>
      <c r="U107" s="19">
        <f t="shared" ref="U107:U118" si="108">S107*T107</f>
        <v>0.0136786749332262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0.229057766539526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328.89</v>
      </c>
      <c r="AF107" s="1">
        <f t="shared" ref="AF107:AF118" si="113">AE107*10000*AC107*AB107</f>
        <v>7708383.19823549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12">
        <v>6.10954351535484</v>
      </c>
      <c r="E108" s="13">
        <f t="shared" ref="E108:E119" si="114">D107</f>
        <v>8.43</v>
      </c>
      <c r="F108" s="9" t="s">
        <v>107</v>
      </c>
      <c r="G108" s="6">
        <v>2</v>
      </c>
      <c r="H108" s="11">
        <f t="shared" si="99"/>
        <v>6.10954351535484</v>
      </c>
      <c r="I108" s="11">
        <f t="shared" si="100"/>
        <v>279.259543515355</v>
      </c>
      <c r="J108" s="11">
        <f t="shared" si="101"/>
        <v>0.0380097395118287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5.38540751830407</v>
      </c>
      <c r="P108" s="11">
        <f t="shared" si="104"/>
        <v>0.204697936935782</v>
      </c>
      <c r="Q108" s="17">
        <f t="shared" si="105"/>
        <v>0.0593624017113767</v>
      </c>
      <c r="R108" s="11">
        <f t="shared" si="106"/>
        <v>0.80117865</v>
      </c>
      <c r="S108" s="18">
        <f t="shared" si="107"/>
        <v>0.0740938387604022</v>
      </c>
      <c r="T108" s="3">
        <v>0.27</v>
      </c>
      <c r="U108" s="19">
        <f t="shared" si="108"/>
        <v>0.0200053364653086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0.230287036875209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328.89</v>
      </c>
      <c r="AF108" s="1">
        <f t="shared" si="113"/>
        <v>7749751.30788235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8.73971709264286</v>
      </c>
      <c r="E109" s="13">
        <f t="shared" si="114"/>
        <v>6.10954351535484</v>
      </c>
      <c r="F109" s="9" t="s">
        <v>107</v>
      </c>
      <c r="G109" s="6">
        <v>3</v>
      </c>
      <c r="H109" s="11">
        <f t="shared" si="99"/>
        <v>8.73971709264286</v>
      </c>
      <c r="I109" s="11">
        <f t="shared" si="100"/>
        <v>281.889717092643</v>
      </c>
      <c r="J109" s="11">
        <f t="shared" si="101"/>
        <v>0.0526235660556042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7.94339458136829</v>
      </c>
      <c r="P109" s="11">
        <f t="shared" si="104"/>
        <v>0.418009749458363</v>
      </c>
      <c r="Q109" s="17">
        <f t="shared" si="105"/>
        <v>0.121222827342925</v>
      </c>
      <c r="R109" s="11">
        <f t="shared" si="106"/>
        <v>0.80117865</v>
      </c>
      <c r="S109" s="18">
        <f t="shared" si="107"/>
        <v>0.151305613726633</v>
      </c>
      <c r="T109" s="3">
        <v>0.27</v>
      </c>
      <c r="U109" s="19">
        <f t="shared" si="108"/>
        <v>0.0408525157061908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0.234337643801713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328.89</v>
      </c>
      <c r="AF109" s="1">
        <f t="shared" si="113"/>
        <v>7886064.65296828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15.1900811690323</v>
      </c>
      <c r="E110" s="13">
        <f t="shared" si="114"/>
        <v>8.73971709264286</v>
      </c>
      <c r="F110" s="9" t="s">
        <v>107</v>
      </c>
      <c r="G110" s="6">
        <v>4</v>
      </c>
      <c r="H110" s="11">
        <f t="shared" si="99"/>
        <v>15.1900811690323</v>
      </c>
      <c r="I110" s="11">
        <f t="shared" si="100"/>
        <v>288.340081169032</v>
      </c>
      <c r="J110" s="11">
        <f t="shared" si="101"/>
        <v>0.113962863595773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10.2880698319099</v>
      </c>
      <c r="P110" s="11">
        <f t="shared" si="104"/>
        <v>1.17245789891774</v>
      </c>
      <c r="Q110" s="17">
        <f t="shared" si="105"/>
        <v>0.340012790686145</v>
      </c>
      <c r="R110" s="11">
        <f t="shared" si="106"/>
        <v>0.80117865</v>
      </c>
      <c r="S110" s="18">
        <f t="shared" si="107"/>
        <v>0.424390728192951</v>
      </c>
      <c r="T110" s="3">
        <v>0.27</v>
      </c>
      <c r="U110" s="19">
        <f t="shared" si="108"/>
        <v>0.114585496612097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0.29746396199173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328.89</v>
      </c>
      <c r="AF110" s="1">
        <f t="shared" si="113"/>
        <v>10010427.6809228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19.9090706073333</v>
      </c>
      <c r="E111" s="13">
        <f t="shared" si="114"/>
        <v>15.1900811690323</v>
      </c>
      <c r="F111" s="9" t="s">
        <v>107</v>
      </c>
      <c r="G111" s="6">
        <v>5</v>
      </c>
      <c r="H111" s="11">
        <f t="shared" si="99"/>
        <v>19.9090706073333</v>
      </c>
      <c r="I111" s="11">
        <f t="shared" si="100"/>
        <v>293.059070607333</v>
      </c>
      <c r="J111" s="11">
        <f t="shared" si="101"/>
        <v>0.196297093094838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8.65983133634258</v>
      </c>
      <c r="O111" s="11">
        <f t="shared" si="115"/>
        <v>3.21846559664961</v>
      </c>
      <c r="P111" s="11">
        <f t="shared" si="104"/>
        <v>0.631775440848063</v>
      </c>
      <c r="Q111" s="17">
        <f t="shared" si="105"/>
        <v>0.183214877845938</v>
      </c>
      <c r="R111" s="11">
        <f t="shared" si="106"/>
        <v>0.80117865</v>
      </c>
      <c r="S111" s="18">
        <f t="shared" si="107"/>
        <v>0.228681677733098</v>
      </c>
      <c r="T111" s="3">
        <v>0.27</v>
      </c>
      <c r="U111" s="19">
        <f t="shared" si="108"/>
        <v>0.0617440529879364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0.287196869495556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328.89</v>
      </c>
      <c r="AF111" s="1">
        <f t="shared" si="113"/>
        <v>9664913.60171086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25.2759347545161</v>
      </c>
      <c r="E112" s="13">
        <f t="shared" si="114"/>
        <v>19.9090706073333</v>
      </c>
      <c r="F112" s="9" t="s">
        <v>109</v>
      </c>
      <c r="G112" s="6">
        <v>6</v>
      </c>
      <c r="H112" s="11">
        <f t="shared" si="99"/>
        <v>25.2759347545161</v>
      </c>
      <c r="I112" s="11">
        <f t="shared" si="100"/>
        <v>298.425934754516</v>
      </c>
      <c r="J112" s="11">
        <f t="shared" si="101"/>
        <v>0.356786850657259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5.34937515580155</v>
      </c>
      <c r="P112" s="11">
        <f t="shared" si="104"/>
        <v>1.90858671482262</v>
      </c>
      <c r="Q112" s="17">
        <f t="shared" si="105"/>
        <v>0.553490147298559</v>
      </c>
      <c r="R112" s="11">
        <f t="shared" si="106"/>
        <v>0.80117865</v>
      </c>
      <c r="S112" s="18">
        <f t="shared" si="107"/>
        <v>0.690844853764586</v>
      </c>
      <c r="T112" s="3">
        <v>0.27</v>
      </c>
      <c r="U112" s="19">
        <f t="shared" si="108"/>
        <v>0.186528110516438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0.326642411873344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328.89</v>
      </c>
      <c r="AF112" s="1">
        <f t="shared" si="113"/>
        <v>10992357.5941317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26.3084183826667</v>
      </c>
      <c r="E113" s="13">
        <f t="shared" si="114"/>
        <v>25.2759347545161</v>
      </c>
      <c r="F113" s="9" t="s">
        <v>107</v>
      </c>
      <c r="G113" s="6">
        <v>7</v>
      </c>
      <c r="H113" s="11">
        <f t="shared" si="99"/>
        <v>26.3084183826667</v>
      </c>
      <c r="I113" s="11">
        <f t="shared" si="100"/>
        <v>299.458418382667</v>
      </c>
      <c r="J113" s="11">
        <f t="shared" si="101"/>
        <v>0.3992675075399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6.20347344097893</v>
      </c>
      <c r="P113" s="11">
        <f t="shared" si="104"/>
        <v>2.47684537886962</v>
      </c>
      <c r="Q113" s="17">
        <f t="shared" si="105"/>
        <v>0.71828515987219</v>
      </c>
      <c r="R113" s="11">
        <f t="shared" si="106"/>
        <v>0.80117865</v>
      </c>
      <c r="S113" s="18">
        <f t="shared" si="107"/>
        <v>0.896535572774175</v>
      </c>
      <c r="T113" s="3">
        <v>0.27</v>
      </c>
      <c r="U113" s="19">
        <f t="shared" si="108"/>
        <v>0.242064604649027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0.337433152683306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328.89</v>
      </c>
      <c r="AF113" s="1">
        <f t="shared" si="113"/>
        <v>11355493.7864235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29.6796006367742</v>
      </c>
      <c r="E114" s="13">
        <f t="shared" si="114"/>
        <v>26.3084183826667</v>
      </c>
      <c r="F114" s="9" t="s">
        <v>107</v>
      </c>
      <c r="G114" s="6">
        <v>8</v>
      </c>
      <c r="H114" s="11">
        <f t="shared" si="99"/>
        <v>29.6796006367742</v>
      </c>
      <c r="I114" s="11">
        <f t="shared" si="100"/>
        <v>302.829600636774</v>
      </c>
      <c r="J114" s="11">
        <f t="shared" si="101"/>
        <v>0.573405861945449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6.48931306210931</v>
      </c>
      <c r="P114" s="11">
        <f t="shared" si="104"/>
        <v>3.72101014981265</v>
      </c>
      <c r="Q114" s="17">
        <f t="shared" si="105"/>
        <v>1.07909294344567</v>
      </c>
      <c r="R114" s="11">
        <f t="shared" si="106"/>
        <v>0.80117865</v>
      </c>
      <c r="S114" s="18">
        <f t="shared" si="107"/>
        <v>1.34688180151289</v>
      </c>
      <c r="T114" s="3">
        <v>0.27</v>
      </c>
      <c r="U114" s="19">
        <f t="shared" si="108"/>
        <v>0.363658086408481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0.361058766189168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328.89</v>
      </c>
      <c r="AF114" s="1">
        <f t="shared" si="113"/>
        <v>12150556.468418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28.7960949509677</v>
      </c>
      <c r="E115" s="13">
        <f t="shared" si="114"/>
        <v>29.6796006367742</v>
      </c>
      <c r="F115" s="9" t="s">
        <v>107</v>
      </c>
      <c r="G115" s="6">
        <v>9</v>
      </c>
      <c r="H115" s="11">
        <f t="shared" si="99"/>
        <v>28.7960949509677</v>
      </c>
      <c r="I115" s="11">
        <f t="shared" si="100"/>
        <v>301.946094950968</v>
      </c>
      <c r="J115" s="11">
        <f t="shared" si="101"/>
        <v>0.521919709472427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5.53098791229666</v>
      </c>
      <c r="P115" s="11">
        <f t="shared" si="104"/>
        <v>2.88673160428138</v>
      </c>
      <c r="Q115" s="17">
        <f t="shared" si="105"/>
        <v>0.8371521652416</v>
      </c>
      <c r="R115" s="11">
        <f t="shared" si="106"/>
        <v>0.80117865</v>
      </c>
      <c r="S115" s="18">
        <f t="shared" si="107"/>
        <v>1.04490074122869</v>
      </c>
      <c r="T115" s="3">
        <v>0.27</v>
      </c>
      <c r="U115" s="19">
        <f t="shared" si="108"/>
        <v>0.282123200131746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0.330016537785598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328.89</v>
      </c>
      <c r="AF115" s="1">
        <f t="shared" si="113"/>
        <v>11105905.6125363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26.1037418413333</v>
      </c>
      <c r="E116" s="13">
        <f t="shared" si="114"/>
        <v>28.7960949509677</v>
      </c>
      <c r="F116" s="9" t="s">
        <v>107</v>
      </c>
      <c r="G116" s="6">
        <v>10</v>
      </c>
      <c r="H116" s="11">
        <f t="shared" si="99"/>
        <v>26.1037418413333</v>
      </c>
      <c r="I116" s="11">
        <f t="shared" si="100"/>
        <v>299.253741841333</v>
      </c>
      <c r="J116" s="11">
        <f t="shared" si="101"/>
        <v>0.390486353768771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5.40694130801528</v>
      </c>
      <c r="P116" s="11">
        <f t="shared" si="104"/>
        <v>2.11133679640863</v>
      </c>
      <c r="Q116" s="17">
        <f t="shared" si="105"/>
        <v>0.612287670958504</v>
      </c>
      <c r="R116" s="11">
        <f t="shared" si="106"/>
        <v>0.80117865</v>
      </c>
      <c r="S116" s="18">
        <f t="shared" si="107"/>
        <v>0.764233633732631</v>
      </c>
      <c r="T116" s="3">
        <v>0.27</v>
      </c>
      <c r="U116" s="19">
        <f t="shared" si="108"/>
        <v>0.20634308110781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0.315292460659248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328.89</v>
      </c>
      <c r="AF116" s="1">
        <f t="shared" si="113"/>
        <v>10610402.5329204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18.6319131893548</v>
      </c>
      <c r="E117" s="13">
        <f t="shared" si="114"/>
        <v>26.1037418413333</v>
      </c>
      <c r="F117" s="9" t="s">
        <v>107</v>
      </c>
      <c r="G117" s="6">
        <v>11</v>
      </c>
      <c r="H117" s="11">
        <f t="shared" si="99"/>
        <v>18.6319131893548</v>
      </c>
      <c r="I117" s="11">
        <f t="shared" si="100"/>
        <v>291.781913189355</v>
      </c>
      <c r="J117" s="11">
        <f t="shared" si="101"/>
        <v>0.169728780165559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3.13082428602631</v>
      </c>
      <c r="O117" s="11">
        <f t="shared" si="115"/>
        <v>2.92746522558033</v>
      </c>
      <c r="P117" s="11">
        <f t="shared" si="104"/>
        <v>0.496875101714843</v>
      </c>
      <c r="Q117" s="17">
        <f t="shared" si="105"/>
        <v>0.144093779497304</v>
      </c>
      <c r="R117" s="11">
        <f t="shared" si="106"/>
        <v>0.80117865</v>
      </c>
      <c r="S117" s="18">
        <f t="shared" si="107"/>
        <v>0.179852245809726</v>
      </c>
      <c r="T117" s="3">
        <v>0.27</v>
      </c>
      <c r="U117" s="19">
        <f t="shared" si="108"/>
        <v>0.048560106368626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0.235835228667424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328.89</v>
      </c>
      <c r="AF117" s="1">
        <f t="shared" si="113"/>
        <v>7936462.23691044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2">
        <v>14.3336455233333</v>
      </c>
      <c r="E118" s="13">
        <f t="shared" si="114"/>
        <v>18.6319131893548</v>
      </c>
      <c r="F118" s="9" t="s">
        <v>109</v>
      </c>
      <c r="G118" s="6">
        <v>12</v>
      </c>
      <c r="H118" s="11">
        <f t="shared" si="99"/>
        <v>14.3336455233333</v>
      </c>
      <c r="I118" s="11">
        <f t="shared" si="100"/>
        <v>287.483645523333</v>
      </c>
      <c r="J118" s="11">
        <f t="shared" si="101"/>
        <v>0.103056145753064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5.19327512386549</v>
      </c>
      <c r="P118" s="11">
        <f t="shared" si="104"/>
        <v>0.535198918100844</v>
      </c>
      <c r="Q118" s="17">
        <f t="shared" si="105"/>
        <v>0.155207686249245</v>
      </c>
      <c r="R118" s="11">
        <f t="shared" si="106"/>
        <v>0.80117865</v>
      </c>
      <c r="S118" s="18">
        <f t="shared" si="107"/>
        <v>0.19372419153861</v>
      </c>
      <c r="T118" s="3">
        <v>0.27</v>
      </c>
      <c r="U118" s="19">
        <f t="shared" si="108"/>
        <v>0.0523055317154246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0.236562964812307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328.89</v>
      </c>
      <c r="AF118" s="1">
        <f t="shared" si="113"/>
        <v>7960952.43061447</v>
      </c>
      <c r="AG118" s="1">
        <f>SUM(AF107:AF118)</f>
        <v>115131671.103675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2">
        <v>7.97911346564516</v>
      </c>
      <c r="E119" s="13">
        <f t="shared" si="114"/>
        <v>14.3336455233333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8.43</v>
      </c>
      <c r="E123" s="9"/>
      <c r="F123" s="9"/>
      <c r="G123" s="6">
        <v>1</v>
      </c>
      <c r="H123" s="11">
        <f t="shared" ref="H123:H134" si="116">E124</f>
        <v>8.43</v>
      </c>
      <c r="I123" s="11">
        <f t="shared" ref="I123:I134" si="117">H123+273.15</f>
        <v>281.58</v>
      </c>
      <c r="J123" s="11">
        <f t="shared" ref="J123:J134" si="118">EXP(($C$18*(I123-$C$16))/($C$19*I123*$C$16))</f>
        <v>0.0506617590119489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0.026405922032208</v>
      </c>
      <c r="Q123" s="17">
        <f t="shared" ref="Q123:Q134" si="122">P123*$B$125</f>
        <v>0.00686553972837408</v>
      </c>
      <c r="R123" s="11">
        <f t="shared" ref="R123:R134" si="123">L123*$B$125</f>
        <v>0.1355172</v>
      </c>
      <c r="S123" s="18">
        <f t="shared" ref="S123:S134" si="124">Q123/R123</f>
        <v>0.0506617590119489</v>
      </c>
      <c r="T123" s="3">
        <v>0.01</v>
      </c>
      <c r="U123" s="19">
        <f t="shared" ref="U123:U134" si="125">S123*T123</f>
        <v>0.000506617590119489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0.00599661759011949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0.7</v>
      </c>
      <c r="AX123" s="1">
        <f t="shared" ref="AX123:AX134" si="132">AW123*10000*AV123*0.67*AU123*AT123</f>
        <v>381.130423058074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6.10954351535484</v>
      </c>
      <c r="E124" s="13">
        <f t="shared" ref="E124:E135" si="133">D123</f>
        <v>8.43</v>
      </c>
      <c r="F124" s="9" t="s">
        <v>107</v>
      </c>
      <c r="G124" s="6">
        <v>2</v>
      </c>
      <c r="H124" s="11">
        <f t="shared" si="116"/>
        <v>6.10954351535484</v>
      </c>
      <c r="I124" s="11">
        <f t="shared" si="117"/>
        <v>279.259543515355</v>
      </c>
      <c r="J124" s="11">
        <f t="shared" si="118"/>
        <v>0.0380097395118287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1.01603407796779</v>
      </c>
      <c r="P124" s="11">
        <f t="shared" si="121"/>
        <v>0.0386191906386968</v>
      </c>
      <c r="Q124" s="17">
        <f t="shared" si="122"/>
        <v>0.0100409895660612</v>
      </c>
      <c r="R124" s="11">
        <f t="shared" si="123"/>
        <v>0.1355172</v>
      </c>
      <c r="S124" s="18">
        <f t="shared" si="124"/>
        <v>0.0740938387604022</v>
      </c>
      <c r="T124" s="3">
        <v>0.01</v>
      </c>
      <c r="U124" s="19">
        <f t="shared" si="125"/>
        <v>0.000740938387604022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0.00623093838760402</v>
      </c>
      <c r="AU124" s="27">
        <f t="shared" si="129"/>
        <v>52.122</v>
      </c>
      <c r="AV124" s="1">
        <f t="shared" si="130"/>
        <v>0.26</v>
      </c>
      <c r="AW124" s="2">
        <f t="shared" si="131"/>
        <v>0.7</v>
      </c>
      <c r="AX124" s="1">
        <f t="shared" si="132"/>
        <v>396.023282796827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8.73971709264286</v>
      </c>
      <c r="E125" s="13">
        <f t="shared" si="133"/>
        <v>6.10954351535484</v>
      </c>
      <c r="F125" s="9" t="s">
        <v>107</v>
      </c>
      <c r="G125" s="6">
        <v>3</v>
      </c>
      <c r="H125" s="11">
        <f t="shared" si="116"/>
        <v>8.73971709264286</v>
      </c>
      <c r="I125" s="11">
        <f t="shared" si="117"/>
        <v>281.889717092643</v>
      </c>
      <c r="J125" s="11">
        <f t="shared" si="118"/>
        <v>0.0526235660556042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1.4986348873291</v>
      </c>
      <c r="P125" s="11">
        <f t="shared" si="121"/>
        <v>0.0788635119865956</v>
      </c>
      <c r="Q125" s="17">
        <f t="shared" si="122"/>
        <v>0.0205045131165148</v>
      </c>
      <c r="R125" s="11">
        <f t="shared" si="123"/>
        <v>0.1355172</v>
      </c>
      <c r="S125" s="18">
        <f t="shared" si="124"/>
        <v>0.151305613726633</v>
      </c>
      <c r="T125" s="3">
        <v>0.01</v>
      </c>
      <c r="U125" s="19">
        <f t="shared" si="125"/>
        <v>0.00151305613726633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0.00700305613726633</v>
      </c>
      <c r="AU125" s="27">
        <f t="shared" si="129"/>
        <v>52.122</v>
      </c>
      <c r="AV125" s="1">
        <f t="shared" si="130"/>
        <v>0.26</v>
      </c>
      <c r="AW125" s="2">
        <f t="shared" si="131"/>
        <v>0.7</v>
      </c>
      <c r="AX125" s="1">
        <f t="shared" si="132"/>
        <v>445.097208248455</v>
      </c>
    </row>
    <row r="126" s="1" customFormat="1" spans="1:50">
      <c r="A126" s="6"/>
      <c r="B126" s="6"/>
      <c r="C126" s="9">
        <v>3</v>
      </c>
      <c r="D126" s="12">
        <v>15.1900811690323</v>
      </c>
      <c r="E126" s="13">
        <f t="shared" si="133"/>
        <v>8.73971709264286</v>
      </c>
      <c r="F126" s="9" t="s">
        <v>107</v>
      </c>
      <c r="G126" s="6">
        <v>4</v>
      </c>
      <c r="H126" s="11">
        <f t="shared" si="116"/>
        <v>15.1900811690323</v>
      </c>
      <c r="I126" s="11">
        <f t="shared" si="117"/>
        <v>288.340081169032</v>
      </c>
      <c r="J126" s="11">
        <f t="shared" si="118"/>
        <v>0.113962863595773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1.9409913753425</v>
      </c>
      <c r="P126" s="11">
        <f t="shared" si="121"/>
        <v>0.22120093534873</v>
      </c>
      <c r="Q126" s="17">
        <f t="shared" si="122"/>
        <v>0.0575122431906697</v>
      </c>
      <c r="R126" s="11">
        <f t="shared" si="123"/>
        <v>0.1355172</v>
      </c>
      <c r="S126" s="18">
        <f t="shared" si="124"/>
        <v>0.424390728192951</v>
      </c>
      <c r="T126" s="3">
        <v>0.01</v>
      </c>
      <c r="U126" s="19">
        <f t="shared" si="125"/>
        <v>0.00424390728192951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0.0122339072819295</v>
      </c>
      <c r="AU126" s="27">
        <f t="shared" si="129"/>
        <v>52.122</v>
      </c>
      <c r="AV126" s="1">
        <f t="shared" si="130"/>
        <v>0.26</v>
      </c>
      <c r="AW126" s="2">
        <f t="shared" si="131"/>
        <v>0.7</v>
      </c>
      <c r="AX126" s="1">
        <f t="shared" si="132"/>
        <v>777.557379296241</v>
      </c>
    </row>
    <row r="127" s="1" customFormat="1" spans="1:50">
      <c r="A127" s="6"/>
      <c r="B127" s="6"/>
      <c r="C127" s="9">
        <v>4</v>
      </c>
      <c r="D127" s="12">
        <v>19.9090706073333</v>
      </c>
      <c r="E127" s="13">
        <f t="shared" si="133"/>
        <v>15.1900811690323</v>
      </c>
      <c r="F127" s="9" t="s">
        <v>107</v>
      </c>
      <c r="G127" s="6">
        <v>5</v>
      </c>
      <c r="H127" s="11">
        <f t="shared" si="116"/>
        <v>19.9090706073333</v>
      </c>
      <c r="I127" s="11">
        <f t="shared" si="117"/>
        <v>293.059070607333</v>
      </c>
      <c r="J127" s="11">
        <f t="shared" si="118"/>
        <v>0.196297093094838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1.63380091799408</v>
      </c>
      <c r="O127" s="11">
        <f t="shared" si="134"/>
        <v>0.607209521999688</v>
      </c>
      <c r="P127" s="11">
        <f t="shared" si="121"/>
        <v>0.119193464068045</v>
      </c>
      <c r="Q127" s="17">
        <f t="shared" si="122"/>
        <v>0.0309903006576917</v>
      </c>
      <c r="R127" s="11">
        <f t="shared" si="123"/>
        <v>0.1355172</v>
      </c>
      <c r="S127" s="18">
        <f t="shared" si="124"/>
        <v>0.228681677733098</v>
      </c>
      <c r="T127" s="3">
        <v>0.01</v>
      </c>
      <c r="U127" s="19">
        <f t="shared" si="125"/>
        <v>0.00228681677733098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0.012236816777331</v>
      </c>
      <c r="AU127" s="27">
        <f t="shared" si="129"/>
        <v>52.122</v>
      </c>
      <c r="AV127" s="1">
        <f t="shared" si="130"/>
        <v>0.26</v>
      </c>
      <c r="AW127" s="2">
        <f t="shared" si="131"/>
        <v>0.7</v>
      </c>
      <c r="AX127" s="1">
        <f t="shared" si="132"/>
        <v>777.742299744574</v>
      </c>
    </row>
    <row r="128" s="1" customFormat="1" spans="1:50">
      <c r="A128" s="6"/>
      <c r="B128" s="6"/>
      <c r="C128" s="9">
        <v>5</v>
      </c>
      <c r="D128" s="12">
        <v>25.2759347545161</v>
      </c>
      <c r="E128" s="13">
        <f t="shared" si="133"/>
        <v>19.9090706073333</v>
      </c>
      <c r="F128" s="9" t="s">
        <v>109</v>
      </c>
      <c r="G128" s="6">
        <v>6</v>
      </c>
      <c r="H128" s="11">
        <f t="shared" si="116"/>
        <v>25.2759347545161</v>
      </c>
      <c r="I128" s="11">
        <f t="shared" si="117"/>
        <v>298.425934754516</v>
      </c>
      <c r="J128" s="11">
        <f t="shared" si="118"/>
        <v>0.356786850657259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1.00923605793164</v>
      </c>
      <c r="P128" s="11">
        <f t="shared" si="121"/>
        <v>0.360082154679178</v>
      </c>
      <c r="Q128" s="17">
        <f t="shared" si="122"/>
        <v>0.0936213602165862</v>
      </c>
      <c r="R128" s="11">
        <f t="shared" si="123"/>
        <v>0.1355172</v>
      </c>
      <c r="S128" s="18">
        <f t="shared" si="124"/>
        <v>0.690844853764586</v>
      </c>
      <c r="T128" s="3">
        <v>0.01</v>
      </c>
      <c r="U128" s="19">
        <f t="shared" si="125"/>
        <v>0.00690844853764586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0.0168584485376459</v>
      </c>
      <c r="AU128" s="27">
        <f t="shared" si="129"/>
        <v>52.122</v>
      </c>
      <c r="AV128" s="1">
        <f t="shared" si="130"/>
        <v>0.26</v>
      </c>
      <c r="AW128" s="2">
        <f t="shared" si="131"/>
        <v>0.7</v>
      </c>
      <c r="AX128" s="1">
        <f t="shared" si="132"/>
        <v>1071.48196907579</v>
      </c>
    </row>
    <row r="129" s="1" customFormat="1" spans="1:50">
      <c r="A129" s="6"/>
      <c r="B129" s="6"/>
      <c r="C129" s="9">
        <v>6</v>
      </c>
      <c r="D129" s="12">
        <v>26.3084183826667</v>
      </c>
      <c r="E129" s="13">
        <f t="shared" si="133"/>
        <v>25.2759347545161</v>
      </c>
      <c r="F129" s="9" t="s">
        <v>107</v>
      </c>
      <c r="G129" s="6">
        <v>7</v>
      </c>
      <c r="H129" s="11">
        <f t="shared" si="116"/>
        <v>26.3084183826667</v>
      </c>
      <c r="I129" s="11">
        <f t="shared" si="117"/>
        <v>299.458418382667</v>
      </c>
      <c r="J129" s="11">
        <f t="shared" si="118"/>
        <v>0.3992675075399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1.17037390325247</v>
      </c>
      <c r="P129" s="11">
        <f t="shared" si="121"/>
        <v>0.467292271241356</v>
      </c>
      <c r="Q129" s="17">
        <f t="shared" si="122"/>
        <v>0.121495990522752</v>
      </c>
      <c r="R129" s="11">
        <f t="shared" si="123"/>
        <v>0.1355172</v>
      </c>
      <c r="S129" s="18">
        <f t="shared" si="124"/>
        <v>0.896535572774175</v>
      </c>
      <c r="T129" s="3">
        <v>0.01</v>
      </c>
      <c r="U129" s="19">
        <f t="shared" si="125"/>
        <v>0.00896535572774175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0.0214153557277418</v>
      </c>
      <c r="AU129" s="27">
        <f t="shared" si="129"/>
        <v>52.122</v>
      </c>
      <c r="AV129" s="1">
        <f t="shared" si="130"/>
        <v>0.26</v>
      </c>
      <c r="AW129" s="2">
        <f t="shared" si="131"/>
        <v>0.7</v>
      </c>
      <c r="AX129" s="1">
        <f t="shared" si="132"/>
        <v>1361.10790221171</v>
      </c>
    </row>
    <row r="130" s="1" customFormat="1" spans="1:50">
      <c r="A130" s="6"/>
      <c r="B130" s="6"/>
      <c r="C130" s="9">
        <v>7</v>
      </c>
      <c r="D130" s="12">
        <v>29.6796006367742</v>
      </c>
      <c r="E130" s="13">
        <f t="shared" si="133"/>
        <v>26.3084183826667</v>
      </c>
      <c r="F130" s="9" t="s">
        <v>107</v>
      </c>
      <c r="G130" s="6">
        <v>8</v>
      </c>
      <c r="H130" s="11">
        <f t="shared" si="116"/>
        <v>29.6796006367742</v>
      </c>
      <c r="I130" s="11">
        <f t="shared" si="117"/>
        <v>302.829600636774</v>
      </c>
      <c r="J130" s="11">
        <f t="shared" si="118"/>
        <v>0.573405861945449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1.22430163201111</v>
      </c>
      <c r="P130" s="11">
        <f t="shared" si="121"/>
        <v>0.70202173258455</v>
      </c>
      <c r="Q130" s="17">
        <f t="shared" si="122"/>
        <v>0.182525650471983</v>
      </c>
      <c r="R130" s="11">
        <f t="shared" si="123"/>
        <v>0.1355172</v>
      </c>
      <c r="S130" s="18">
        <f t="shared" si="124"/>
        <v>1.34688180151289</v>
      </c>
      <c r="T130" s="3">
        <v>0.01</v>
      </c>
      <c r="U130" s="19">
        <f t="shared" si="125"/>
        <v>0.0134688180151289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0.0259188180151289</v>
      </c>
      <c r="AU130" s="27">
        <f t="shared" si="129"/>
        <v>52.122</v>
      </c>
      <c r="AV130" s="1">
        <f t="shared" si="130"/>
        <v>0.26</v>
      </c>
      <c r="AW130" s="2">
        <f t="shared" si="131"/>
        <v>0.7</v>
      </c>
      <c r="AX130" s="1">
        <f t="shared" si="132"/>
        <v>1647.3370073736</v>
      </c>
    </row>
    <row r="131" s="1" customFormat="1" spans="1:50">
      <c r="A131" s="6"/>
      <c r="B131" s="6"/>
      <c r="C131" s="9">
        <v>8</v>
      </c>
      <c r="D131" s="12">
        <v>28.7960949509677</v>
      </c>
      <c r="E131" s="13">
        <f t="shared" si="133"/>
        <v>29.6796006367742</v>
      </c>
      <c r="F131" s="9" t="s">
        <v>107</v>
      </c>
      <c r="G131" s="6">
        <v>9</v>
      </c>
      <c r="H131" s="11">
        <f t="shared" si="116"/>
        <v>28.7960949509677</v>
      </c>
      <c r="I131" s="11">
        <f t="shared" si="117"/>
        <v>301.946094950968</v>
      </c>
      <c r="J131" s="11">
        <f t="shared" si="118"/>
        <v>0.521919709472427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1.04349989942656</v>
      </c>
      <c r="P131" s="11">
        <f t="shared" si="121"/>
        <v>0.544623164343217</v>
      </c>
      <c r="Q131" s="17">
        <f t="shared" si="122"/>
        <v>0.141602022729236</v>
      </c>
      <c r="R131" s="11">
        <f t="shared" si="123"/>
        <v>0.1355172</v>
      </c>
      <c r="S131" s="18">
        <f t="shared" si="124"/>
        <v>1.04490074122869</v>
      </c>
      <c r="T131" s="3">
        <v>0.01</v>
      </c>
      <c r="U131" s="19">
        <f t="shared" si="125"/>
        <v>0.0104490074122869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0.0203990074122869</v>
      </c>
      <c r="AU131" s="27">
        <f t="shared" si="129"/>
        <v>52.122</v>
      </c>
      <c r="AV131" s="1">
        <f t="shared" si="130"/>
        <v>0.26</v>
      </c>
      <c r="AW131" s="2">
        <f t="shared" si="131"/>
        <v>0.7</v>
      </c>
      <c r="AX131" s="1">
        <f t="shared" si="132"/>
        <v>1296.51127626012</v>
      </c>
    </row>
    <row r="132" s="1" customFormat="1" spans="1:50">
      <c r="A132" s="6"/>
      <c r="B132" s="6"/>
      <c r="C132" s="9">
        <v>9</v>
      </c>
      <c r="D132" s="12">
        <v>26.1037418413333</v>
      </c>
      <c r="E132" s="13">
        <f t="shared" si="133"/>
        <v>28.7960949509677</v>
      </c>
      <c r="F132" s="9" t="s">
        <v>107</v>
      </c>
      <c r="G132" s="6">
        <v>10</v>
      </c>
      <c r="H132" s="11">
        <f t="shared" si="116"/>
        <v>26.1037418413333</v>
      </c>
      <c r="I132" s="11">
        <f t="shared" si="117"/>
        <v>299.253741841333</v>
      </c>
      <c r="J132" s="11">
        <f t="shared" si="118"/>
        <v>0.390486353768771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1.02009673508334</v>
      </c>
      <c r="P132" s="11">
        <f t="shared" si="121"/>
        <v>0.398333854574122</v>
      </c>
      <c r="Q132" s="17">
        <f t="shared" si="122"/>
        <v>0.103566802189272</v>
      </c>
      <c r="R132" s="11">
        <f t="shared" si="123"/>
        <v>0.1355172</v>
      </c>
      <c r="S132" s="18">
        <f t="shared" si="124"/>
        <v>0.764233633732631</v>
      </c>
      <c r="T132" s="3">
        <v>0.01</v>
      </c>
      <c r="U132" s="19">
        <f t="shared" si="125"/>
        <v>0.00764233633732631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0.0175923363373263</v>
      </c>
      <c r="AU132" s="27">
        <f t="shared" si="129"/>
        <v>52.122</v>
      </c>
      <c r="AV132" s="1">
        <f t="shared" si="130"/>
        <v>0.26</v>
      </c>
      <c r="AW132" s="2">
        <f t="shared" si="131"/>
        <v>0.7</v>
      </c>
      <c r="AX132" s="1">
        <f t="shared" si="132"/>
        <v>1118.12609192768</v>
      </c>
    </row>
    <row r="133" s="1" customFormat="1" spans="1:50">
      <c r="A133" s="6"/>
      <c r="B133" s="6"/>
      <c r="C133" s="9">
        <v>10</v>
      </c>
      <c r="D133" s="12">
        <v>18.6319131893548</v>
      </c>
      <c r="E133" s="13">
        <f t="shared" si="133"/>
        <v>26.1037418413333</v>
      </c>
      <c r="F133" s="9" t="s">
        <v>107</v>
      </c>
      <c r="G133" s="6">
        <v>11</v>
      </c>
      <c r="H133" s="11">
        <f t="shared" si="116"/>
        <v>18.6319131893548</v>
      </c>
      <c r="I133" s="11">
        <f t="shared" si="117"/>
        <v>291.781913189355</v>
      </c>
      <c r="J133" s="11">
        <f t="shared" si="118"/>
        <v>0.169728780165559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0.59067473648376</v>
      </c>
      <c r="O133" s="11">
        <f t="shared" si="134"/>
        <v>0.552308144025461</v>
      </c>
      <c r="P133" s="11">
        <f t="shared" si="121"/>
        <v>0.0937425875609454</v>
      </c>
      <c r="Q133" s="17">
        <f t="shared" si="122"/>
        <v>0.0243730727658458</v>
      </c>
      <c r="R133" s="11">
        <f t="shared" si="123"/>
        <v>0.1355172</v>
      </c>
      <c r="S133" s="18">
        <f t="shared" si="124"/>
        <v>0.179852245809726</v>
      </c>
      <c r="T133" s="3">
        <v>0.01</v>
      </c>
      <c r="U133" s="19">
        <f t="shared" si="125"/>
        <v>0.00179852245809726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0.00924852245809726</v>
      </c>
      <c r="AU133" s="27">
        <f t="shared" si="129"/>
        <v>52.122</v>
      </c>
      <c r="AV133" s="1">
        <f t="shared" si="130"/>
        <v>0.26</v>
      </c>
      <c r="AW133" s="2">
        <f t="shared" si="131"/>
        <v>0.7</v>
      </c>
      <c r="AX133" s="1">
        <f t="shared" si="132"/>
        <v>587.813583931817</v>
      </c>
    </row>
    <row r="134" s="1" customFormat="1" spans="1:51">
      <c r="A134" s="6"/>
      <c r="B134" s="6"/>
      <c r="C134" s="9">
        <v>11</v>
      </c>
      <c r="D134" s="12">
        <v>14.3336455233333</v>
      </c>
      <c r="E134" s="13">
        <f t="shared" si="133"/>
        <v>18.6319131893548</v>
      </c>
      <c r="F134" s="9" t="s">
        <v>109</v>
      </c>
      <c r="G134" s="6">
        <v>12</v>
      </c>
      <c r="H134" s="11">
        <f t="shared" si="116"/>
        <v>14.3336455233333</v>
      </c>
      <c r="I134" s="11">
        <f t="shared" si="117"/>
        <v>287.483645523333</v>
      </c>
      <c r="J134" s="11">
        <f t="shared" si="118"/>
        <v>0.103056145753064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0.979785556464516</v>
      </c>
      <c r="P134" s="11">
        <f t="shared" si="121"/>
        <v>0.100972923113754</v>
      </c>
      <c r="Q134" s="17">
        <f t="shared" si="122"/>
        <v>0.0262529600095761</v>
      </c>
      <c r="R134" s="11">
        <f t="shared" si="123"/>
        <v>0.1355172</v>
      </c>
      <c r="S134" s="18">
        <f t="shared" si="124"/>
        <v>0.19372419153861</v>
      </c>
      <c r="T134" s="3">
        <v>0.01</v>
      </c>
      <c r="U134" s="19">
        <f t="shared" si="125"/>
        <v>0.0019372419153861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0.0093872419153861</v>
      </c>
      <c r="AU134" s="27">
        <f t="shared" si="129"/>
        <v>52.122</v>
      </c>
      <c r="AV134" s="1">
        <f t="shared" si="130"/>
        <v>0.26</v>
      </c>
      <c r="AW134" s="2">
        <f t="shared" si="131"/>
        <v>0.7</v>
      </c>
      <c r="AX134" s="1">
        <f t="shared" si="132"/>
        <v>596.630255104912</v>
      </c>
      <c r="AY134" s="1">
        <f>SUM(AX123:AX134)</f>
        <v>10456.5586790298</v>
      </c>
    </row>
    <row r="135" s="1" customFormat="1" spans="1:46">
      <c r="A135" s="6"/>
      <c r="B135" s="6"/>
      <c r="C135" s="9">
        <v>12</v>
      </c>
      <c r="D135" s="12">
        <v>7.97911346564516</v>
      </c>
      <c r="E135" s="13">
        <f t="shared" si="133"/>
        <v>14.3336455233333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8.43</v>
      </c>
      <c r="E139" s="9"/>
      <c r="F139" s="9"/>
      <c r="G139" s="6">
        <v>1</v>
      </c>
      <c r="H139" s="11">
        <f t="shared" ref="H139:H150" si="135">E140</f>
        <v>8.43</v>
      </c>
      <c r="I139" s="11">
        <f t="shared" ref="I139:I150" si="136">H139+273.15</f>
        <v>281.58</v>
      </c>
      <c r="J139" s="11">
        <f t="shared" ref="J139:J150" si="137">EXP(($C$18*(I139-$C$16))/($C$19*I139*$C$16))</f>
        <v>0.0506617590119489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0.0144234027907019</v>
      </c>
      <c r="Q139" s="17">
        <f t="shared" ref="Q139:Q150" si="141">P139*$B$125</f>
        <v>0.00375008472558248</v>
      </c>
      <c r="R139" s="11">
        <f t="shared" ref="R139:R150" si="142">L139*$B$125</f>
        <v>0.074022</v>
      </c>
      <c r="S139" s="18">
        <f t="shared" ref="S139:S150" si="143">Q139/R139</f>
        <v>0.0506617590119489</v>
      </c>
      <c r="T139" s="3">
        <v>0.01</v>
      </c>
      <c r="U139" s="19">
        <f t="shared" ref="U139:U150" si="144">S139*T139</f>
        <v>0.000506617590119489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0.00599661759011949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6.10954351535484</v>
      </c>
      <c r="E140" s="13">
        <f t="shared" ref="E140:E151" si="154">D139</f>
        <v>8.43</v>
      </c>
      <c r="F140" s="9" t="s">
        <v>107</v>
      </c>
      <c r="G140" s="6">
        <v>2</v>
      </c>
      <c r="H140" s="11">
        <f t="shared" si="135"/>
        <v>6.10954351535484</v>
      </c>
      <c r="I140" s="11">
        <f t="shared" si="136"/>
        <v>279.259543515355</v>
      </c>
      <c r="J140" s="11">
        <f t="shared" si="137"/>
        <v>0.0380097395118287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0.554976597209298</v>
      </c>
      <c r="P140" s="11">
        <f t="shared" si="140"/>
        <v>0.0210945158950865</v>
      </c>
      <c r="Q140" s="17">
        <f t="shared" si="141"/>
        <v>0.00548457413272249</v>
      </c>
      <c r="R140" s="11">
        <f t="shared" si="142"/>
        <v>0.074022</v>
      </c>
      <c r="S140" s="18">
        <f t="shared" si="143"/>
        <v>0.0740938387604022</v>
      </c>
      <c r="T140" s="3">
        <v>0.01</v>
      </c>
      <c r="U140" s="19">
        <f t="shared" si="144"/>
        <v>0.000740938387604022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0.00623093838760402</v>
      </c>
      <c r="AU140" s="27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8.73971709264286</v>
      </c>
      <c r="E141" s="13">
        <f t="shared" si="154"/>
        <v>6.10954351535484</v>
      </c>
      <c r="F141" s="9" t="s">
        <v>107</v>
      </c>
      <c r="G141" s="6">
        <v>3</v>
      </c>
      <c r="H141" s="11">
        <f t="shared" si="135"/>
        <v>8.73971709264286</v>
      </c>
      <c r="I141" s="11">
        <f t="shared" si="136"/>
        <v>281.889717092643</v>
      </c>
      <c r="J141" s="11">
        <f t="shared" si="137"/>
        <v>0.0526235660556042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0.818582081314212</v>
      </c>
      <c r="P141" s="11">
        <f t="shared" si="140"/>
        <v>0.0430767082279724</v>
      </c>
      <c r="Q141" s="17">
        <f t="shared" si="141"/>
        <v>0.0111999441392728</v>
      </c>
      <c r="R141" s="11">
        <f t="shared" si="142"/>
        <v>0.074022</v>
      </c>
      <c r="S141" s="18">
        <f t="shared" si="143"/>
        <v>0.151305613726633</v>
      </c>
      <c r="T141" s="3">
        <v>0.01</v>
      </c>
      <c r="U141" s="19">
        <f t="shared" si="144"/>
        <v>0.00151305613726633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0.00700305613726633</v>
      </c>
      <c r="AU141" s="27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15.1900811690323</v>
      </c>
      <c r="E142" s="13">
        <f t="shared" si="154"/>
        <v>8.73971709264286</v>
      </c>
      <c r="F142" s="9" t="s">
        <v>107</v>
      </c>
      <c r="G142" s="6">
        <v>4</v>
      </c>
      <c r="H142" s="11">
        <f t="shared" si="135"/>
        <v>15.1900811690323</v>
      </c>
      <c r="I142" s="11">
        <f t="shared" si="136"/>
        <v>288.340081169032</v>
      </c>
      <c r="J142" s="11">
        <f t="shared" si="137"/>
        <v>0.113962863595773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1.06020537308624</v>
      </c>
      <c r="P142" s="11">
        <f t="shared" si="140"/>
        <v>0.120824040316533</v>
      </c>
      <c r="Q142" s="17">
        <f t="shared" si="141"/>
        <v>0.0314142504822986</v>
      </c>
      <c r="R142" s="11">
        <f t="shared" si="142"/>
        <v>0.074022</v>
      </c>
      <c r="S142" s="18">
        <f t="shared" si="143"/>
        <v>0.424390728192951</v>
      </c>
      <c r="T142" s="3">
        <v>0.01</v>
      </c>
      <c r="U142" s="19">
        <f t="shared" si="144"/>
        <v>0.00424390728192951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0.0141939072819295</v>
      </c>
      <c r="AU142" s="27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19.9090706073333</v>
      </c>
      <c r="E143" s="13">
        <f t="shared" si="154"/>
        <v>15.1900811690323</v>
      </c>
      <c r="F143" s="9" t="s">
        <v>107</v>
      </c>
      <c r="G143" s="6">
        <v>5</v>
      </c>
      <c r="H143" s="11">
        <f t="shared" si="135"/>
        <v>19.9090706073333</v>
      </c>
      <c r="I143" s="11">
        <f t="shared" si="136"/>
        <v>293.059070607333</v>
      </c>
      <c r="J143" s="11">
        <f t="shared" si="137"/>
        <v>0.196297093094838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0.892412266131221</v>
      </c>
      <c r="O143" s="11">
        <f t="shared" si="155"/>
        <v>0.331669066638485</v>
      </c>
      <c r="P143" s="11">
        <f t="shared" si="140"/>
        <v>0.0651056736506129</v>
      </c>
      <c r="Q143" s="17">
        <f t="shared" si="141"/>
        <v>0.0169274751491594</v>
      </c>
      <c r="R143" s="11">
        <f t="shared" si="142"/>
        <v>0.074022</v>
      </c>
      <c r="S143" s="18">
        <f t="shared" si="143"/>
        <v>0.228681677733098</v>
      </c>
      <c r="T143" s="3">
        <v>0.01</v>
      </c>
      <c r="U143" s="19">
        <f t="shared" si="144"/>
        <v>0.00228681677733098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0.012236816777331</v>
      </c>
      <c r="AU143" s="27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25.2759347545161</v>
      </c>
      <c r="E144" s="13">
        <f t="shared" si="154"/>
        <v>19.9090706073333</v>
      </c>
      <c r="F144" s="9" t="s">
        <v>109</v>
      </c>
      <c r="G144" s="6">
        <v>6</v>
      </c>
      <c r="H144" s="11">
        <f t="shared" si="135"/>
        <v>25.2759347545161</v>
      </c>
      <c r="I144" s="11">
        <f t="shared" si="136"/>
        <v>298.425934754516</v>
      </c>
      <c r="J144" s="11">
        <f t="shared" si="137"/>
        <v>0.356786850657259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0.551263392987872</v>
      </c>
      <c r="P144" s="11">
        <f t="shared" si="140"/>
        <v>0.196683529866778</v>
      </c>
      <c r="Q144" s="17">
        <f t="shared" si="141"/>
        <v>0.0511377177653622</v>
      </c>
      <c r="R144" s="11">
        <f t="shared" si="142"/>
        <v>0.074022</v>
      </c>
      <c r="S144" s="18">
        <f t="shared" si="143"/>
        <v>0.690844853764586</v>
      </c>
      <c r="T144" s="3">
        <v>0.01</v>
      </c>
      <c r="U144" s="19">
        <f t="shared" si="144"/>
        <v>0.00690844853764586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0.0168584485376459</v>
      </c>
      <c r="AU144" s="27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26.3084183826667</v>
      </c>
      <c r="E145" s="13">
        <f t="shared" si="154"/>
        <v>25.2759347545161</v>
      </c>
      <c r="F145" s="9" t="s">
        <v>107</v>
      </c>
      <c r="G145" s="6">
        <v>7</v>
      </c>
      <c r="H145" s="11">
        <f t="shared" si="135"/>
        <v>26.3084183826667</v>
      </c>
      <c r="I145" s="11">
        <f t="shared" si="136"/>
        <v>299.458418382667</v>
      </c>
      <c r="J145" s="11">
        <f t="shared" si="137"/>
        <v>0.3992675075399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0.639279863121095</v>
      </c>
      <c r="P145" s="11">
        <f t="shared" si="140"/>
        <v>0.255243677568808</v>
      </c>
      <c r="Q145" s="17">
        <f t="shared" si="141"/>
        <v>0.06636335616789</v>
      </c>
      <c r="R145" s="11">
        <f t="shared" si="142"/>
        <v>0.074022</v>
      </c>
      <c r="S145" s="18">
        <f t="shared" si="143"/>
        <v>0.896535572774175</v>
      </c>
      <c r="T145" s="3">
        <v>0.01</v>
      </c>
      <c r="U145" s="19">
        <f t="shared" si="144"/>
        <v>0.00896535572774175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0.0238653557277418</v>
      </c>
      <c r="AU145" s="27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29.6796006367742</v>
      </c>
      <c r="E146" s="13">
        <f t="shared" si="154"/>
        <v>26.3084183826667</v>
      </c>
      <c r="F146" s="9" t="s">
        <v>107</v>
      </c>
      <c r="G146" s="6">
        <v>8</v>
      </c>
      <c r="H146" s="11">
        <f t="shared" si="135"/>
        <v>29.6796006367742</v>
      </c>
      <c r="I146" s="11">
        <f t="shared" si="136"/>
        <v>302.829600636774</v>
      </c>
      <c r="J146" s="11">
        <f t="shared" si="137"/>
        <v>0.573405861945449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0.668736185552287</v>
      </c>
      <c r="P146" s="11">
        <f t="shared" si="140"/>
        <v>0.383457248890721</v>
      </c>
      <c r="Q146" s="17">
        <f t="shared" si="141"/>
        <v>0.0996988847115873</v>
      </c>
      <c r="R146" s="11">
        <f t="shared" si="142"/>
        <v>0.074022</v>
      </c>
      <c r="S146" s="18">
        <f t="shared" si="143"/>
        <v>1.34688180151289</v>
      </c>
      <c r="T146" s="3">
        <v>0.01</v>
      </c>
      <c r="U146" s="19">
        <f t="shared" si="144"/>
        <v>0.0134688180151289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0.0283688180151289</v>
      </c>
      <c r="AU146" s="27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28.7960949509677</v>
      </c>
      <c r="E147" s="13">
        <f t="shared" si="154"/>
        <v>29.6796006367742</v>
      </c>
      <c r="F147" s="9" t="s">
        <v>107</v>
      </c>
      <c r="G147" s="6">
        <v>9</v>
      </c>
      <c r="H147" s="11">
        <f t="shared" si="135"/>
        <v>28.7960949509677</v>
      </c>
      <c r="I147" s="11">
        <f t="shared" si="136"/>
        <v>301.946094950968</v>
      </c>
      <c r="J147" s="11">
        <f t="shared" si="137"/>
        <v>0.521919709472427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0.569978936661567</v>
      </c>
      <c r="P147" s="11">
        <f t="shared" si="140"/>
        <v>0.297483241027808</v>
      </c>
      <c r="Q147" s="17">
        <f t="shared" si="141"/>
        <v>0.07734564266723</v>
      </c>
      <c r="R147" s="11">
        <f t="shared" si="142"/>
        <v>0.074022</v>
      </c>
      <c r="S147" s="18">
        <f t="shared" si="143"/>
        <v>1.04490074122869</v>
      </c>
      <c r="T147" s="3">
        <v>0.01</v>
      </c>
      <c r="U147" s="19">
        <f t="shared" si="144"/>
        <v>0.0104490074122869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0.0203990074122869</v>
      </c>
      <c r="AU147" s="27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26.1037418413333</v>
      </c>
      <c r="E148" s="13">
        <f t="shared" si="154"/>
        <v>28.7960949509677</v>
      </c>
      <c r="F148" s="9" t="s">
        <v>107</v>
      </c>
      <c r="G148" s="6">
        <v>10</v>
      </c>
      <c r="H148" s="11">
        <f t="shared" si="135"/>
        <v>26.1037418413333</v>
      </c>
      <c r="I148" s="11">
        <f t="shared" si="136"/>
        <v>299.253741841333</v>
      </c>
      <c r="J148" s="11">
        <f t="shared" si="137"/>
        <v>0.390486353768771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0.557195695633759</v>
      </c>
      <c r="P148" s="11">
        <f t="shared" si="140"/>
        <v>0.21757731552368</v>
      </c>
      <c r="Q148" s="17">
        <f t="shared" si="141"/>
        <v>0.0565701020361569</v>
      </c>
      <c r="R148" s="11">
        <f t="shared" si="142"/>
        <v>0.074022</v>
      </c>
      <c r="S148" s="18">
        <f t="shared" si="143"/>
        <v>0.764233633732632</v>
      </c>
      <c r="T148" s="3">
        <v>0.01</v>
      </c>
      <c r="U148" s="19">
        <f t="shared" si="144"/>
        <v>0.00764233633732632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0.0175923363373263</v>
      </c>
      <c r="AU148" s="27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18.6319131893548</v>
      </c>
      <c r="E149" s="13">
        <f t="shared" si="154"/>
        <v>26.1037418413333</v>
      </c>
      <c r="F149" s="9" t="s">
        <v>107</v>
      </c>
      <c r="G149" s="6">
        <v>11</v>
      </c>
      <c r="H149" s="11">
        <f t="shared" si="135"/>
        <v>18.6319131893548</v>
      </c>
      <c r="I149" s="11">
        <f t="shared" si="136"/>
        <v>291.781913189355</v>
      </c>
      <c r="J149" s="11">
        <f t="shared" si="137"/>
        <v>0.169728780165559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0.322637461104575</v>
      </c>
      <c r="O149" s="11">
        <f t="shared" si="155"/>
        <v>0.301680919005504</v>
      </c>
      <c r="P149" s="11">
        <f t="shared" si="140"/>
        <v>0.051203934382029</v>
      </c>
      <c r="Q149" s="17">
        <f t="shared" si="141"/>
        <v>0.0133130229393275</v>
      </c>
      <c r="R149" s="11">
        <f t="shared" si="142"/>
        <v>0.074022</v>
      </c>
      <c r="S149" s="18">
        <f t="shared" si="143"/>
        <v>0.179852245809726</v>
      </c>
      <c r="T149" s="3">
        <v>0.01</v>
      </c>
      <c r="U149" s="19">
        <f t="shared" si="144"/>
        <v>0.00179852245809726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0.00728852245809726</v>
      </c>
      <c r="AU149" s="27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14.3336455233333</v>
      </c>
      <c r="E150" s="13">
        <f t="shared" si="154"/>
        <v>18.6319131893548</v>
      </c>
      <c r="F150" s="9" t="s">
        <v>109</v>
      </c>
      <c r="G150" s="6">
        <v>12</v>
      </c>
      <c r="H150" s="11">
        <f t="shared" si="135"/>
        <v>14.3336455233333</v>
      </c>
      <c r="I150" s="11">
        <f t="shared" si="136"/>
        <v>287.483645523333</v>
      </c>
      <c r="J150" s="11">
        <f t="shared" si="137"/>
        <v>0.103056145753064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0.535176984623475</v>
      </c>
      <c r="P150" s="11">
        <f t="shared" si="140"/>
        <v>0.0551532773310422</v>
      </c>
      <c r="Q150" s="17">
        <f t="shared" si="141"/>
        <v>0.014339852106071</v>
      </c>
      <c r="R150" s="11">
        <f t="shared" si="142"/>
        <v>0.074022</v>
      </c>
      <c r="S150" s="18">
        <f t="shared" si="143"/>
        <v>0.19372419153861</v>
      </c>
      <c r="T150" s="3">
        <v>0.01</v>
      </c>
      <c r="U150" s="19">
        <f t="shared" si="144"/>
        <v>0.0019372419153861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0.0074272419153861</v>
      </c>
      <c r="AU150" s="27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7.97911346564516</v>
      </c>
      <c r="E151" s="13">
        <f t="shared" si="154"/>
        <v>14.3336455233333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636.2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93.1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33.8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1898.9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1704.2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6756.99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11.1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181455991.640917</v>
      </c>
      <c r="J16" s="7" t="s">
        <v>35</v>
      </c>
      <c r="K16" s="7">
        <f>I16/(10000*1000)</f>
        <v>18.1455991640917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122432183.373737</v>
      </c>
      <c r="J17" s="7" t="s">
        <v>35</v>
      </c>
      <c r="K17" s="7">
        <f>I17/(10000*1000)</f>
        <v>12.2432183373737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1268.01</v>
      </c>
      <c r="C29" s="9" t="s">
        <v>106</v>
      </c>
      <c r="D29" s="10">
        <v>1.54</v>
      </c>
      <c r="E29" s="9"/>
      <c r="F29" s="9"/>
      <c r="G29" s="6">
        <v>1</v>
      </c>
      <c r="H29" s="11">
        <f t="shared" ref="H29:H40" si="0">E30</f>
        <v>1.54</v>
      </c>
      <c r="I29" s="11">
        <f t="shared" ref="I29:I40" si="1">H29+273.15</f>
        <v>274.69</v>
      </c>
      <c r="J29" s="11">
        <f t="shared" ref="J29:J40" si="2">EXP(($C$18*(I29-$C$16))/($C$19*I29*$C$16))</f>
        <v>0.0212813149416509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107</v>
      </c>
      <c r="N29" s="6"/>
      <c r="O29" s="11">
        <f>L29</f>
        <v>1.056675</v>
      </c>
      <c r="P29" s="11">
        <f t="shared" ref="P29:P40" si="5">O29*J29</f>
        <v>0.0224874334659689</v>
      </c>
      <c r="Q29" s="17">
        <f t="shared" ref="Q29:Q40" si="6">P29*$B$31</f>
        <v>0.00539698403183255</v>
      </c>
      <c r="R29" s="11">
        <f t="shared" ref="R29:R40" si="7">L29*$B$31</f>
        <v>0.253602</v>
      </c>
      <c r="S29" s="18">
        <f t="shared" ref="S29:S40" si="8">Q29/R29</f>
        <v>0.0212813149416509</v>
      </c>
      <c r="T29" s="3">
        <v>0.01</v>
      </c>
      <c r="U29" s="19">
        <f t="shared" ref="U29:U40" si="9">S29*T29</f>
        <v>0.000212813149416509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0.0221128131494165</v>
      </c>
      <c r="AR29" s="27">
        <f t="shared" ref="AR29:AR40" si="15">$B$29/12</f>
        <v>105.6675</v>
      </c>
      <c r="AS29" s="1">
        <f t="shared" ref="AS29:AS40" si="16">$B$31</f>
        <v>0.24</v>
      </c>
      <c r="AT29" s="2">
        <f>$E$4/12</f>
        <v>7.75833333333333</v>
      </c>
      <c r="AU29" s="1">
        <f t="shared" ref="AU29:AU40" si="17">AT29*10000*AS29*0.67*AR29*AQ29</f>
        <v>29150.0905435113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-1.50945882806452</v>
      </c>
      <c r="E30" s="13">
        <f t="shared" ref="E30:E41" si="18">D29</f>
        <v>1.54</v>
      </c>
      <c r="F30" s="9" t="s">
        <v>107</v>
      </c>
      <c r="G30" s="6">
        <v>2</v>
      </c>
      <c r="H30" s="11">
        <f t="shared" si="0"/>
        <v>-1.50945882806452</v>
      </c>
      <c r="I30" s="11">
        <f t="shared" si="1"/>
        <v>271.640541171935</v>
      </c>
      <c r="J30" s="11">
        <f t="shared" si="2"/>
        <v>0.0142949248301144</v>
      </c>
      <c r="K30" s="11">
        <f t="shared" si="3"/>
        <v>105.6675</v>
      </c>
      <c r="L30" s="11">
        <f t="shared" si="4"/>
        <v>1.056675</v>
      </c>
      <c r="M30" s="6" t="s">
        <v>107</v>
      </c>
      <c r="N30" s="6"/>
      <c r="O30" s="11">
        <f t="shared" ref="O30:O40" si="19">L30+O29-P29-N30</f>
        <v>2.09086256653403</v>
      </c>
      <c r="P30" s="11">
        <f t="shared" si="5"/>
        <v>0.029888723218704</v>
      </c>
      <c r="Q30" s="17">
        <f t="shared" si="6"/>
        <v>0.00717329357248897</v>
      </c>
      <c r="R30" s="11">
        <f t="shared" si="7"/>
        <v>0.253602</v>
      </c>
      <c r="S30" s="18">
        <f t="shared" si="8"/>
        <v>0.0282856348628519</v>
      </c>
      <c r="T30" s="3">
        <v>0.01</v>
      </c>
      <c r="U30" s="19">
        <f t="shared" si="9"/>
        <v>0.000282856348628519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0.0221828563486285</v>
      </c>
      <c r="AR30" s="27">
        <f t="shared" si="15"/>
        <v>105.6675</v>
      </c>
      <c r="AS30" s="1">
        <f t="shared" si="16"/>
        <v>0.24</v>
      </c>
      <c r="AT30" s="2">
        <f>$E$4/12</f>
        <v>7.75833333333333</v>
      </c>
      <c r="AU30" s="1">
        <f t="shared" si="17"/>
        <v>29242.4245936926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1.3613094825</v>
      </c>
      <c r="E31" s="13">
        <f t="shared" si="18"/>
        <v>-1.50945882806452</v>
      </c>
      <c r="F31" s="9" t="s">
        <v>107</v>
      </c>
      <c r="G31" s="6">
        <v>3</v>
      </c>
      <c r="H31" s="11">
        <f t="shared" si="0"/>
        <v>1.3613094825</v>
      </c>
      <c r="I31" s="11">
        <f t="shared" si="1"/>
        <v>274.5113094825</v>
      </c>
      <c r="J31" s="11">
        <f t="shared" si="2"/>
        <v>0.0207959013661388</v>
      </c>
      <c r="K31" s="11">
        <f t="shared" si="3"/>
        <v>105.6675</v>
      </c>
      <c r="L31" s="11">
        <f t="shared" si="4"/>
        <v>1.056675</v>
      </c>
      <c r="M31" s="6" t="s">
        <v>107</v>
      </c>
      <c r="N31" s="6"/>
      <c r="O31" s="11">
        <f t="shared" si="19"/>
        <v>3.11764884331533</v>
      </c>
      <c r="P31" s="11">
        <f t="shared" si="5"/>
        <v>0.0648343178398423</v>
      </c>
      <c r="Q31" s="17">
        <f t="shared" si="6"/>
        <v>0.0155602362815622</v>
      </c>
      <c r="R31" s="11">
        <f t="shared" si="7"/>
        <v>0.253602</v>
      </c>
      <c r="S31" s="18">
        <f t="shared" si="8"/>
        <v>0.0613569146992617</v>
      </c>
      <c r="T31" s="3">
        <v>0.01</v>
      </c>
      <c r="U31" s="19">
        <f t="shared" si="9"/>
        <v>0.000613569146992617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0.0225135691469926</v>
      </c>
      <c r="AR31" s="27">
        <f t="shared" si="15"/>
        <v>105.6675</v>
      </c>
      <c r="AS31" s="1">
        <f t="shared" si="16"/>
        <v>0.24</v>
      </c>
      <c r="AT31" s="2">
        <f>$E$4/12</f>
        <v>7.75833333333333</v>
      </c>
      <c r="AU31" s="1">
        <f t="shared" si="17"/>
        <v>29678.3848648292</v>
      </c>
    </row>
    <row r="32" s="1" customFormat="1" spans="1:47">
      <c r="A32" s="6"/>
      <c r="B32" s="6"/>
      <c r="C32" s="9">
        <v>3</v>
      </c>
      <c r="D32" s="12">
        <v>9.65943519054839</v>
      </c>
      <c r="E32" s="13">
        <f t="shared" si="18"/>
        <v>1.3613094825</v>
      </c>
      <c r="F32" s="9" t="s">
        <v>107</v>
      </c>
      <c r="G32" s="6">
        <v>4</v>
      </c>
      <c r="H32" s="11">
        <f t="shared" si="0"/>
        <v>9.65943519054839</v>
      </c>
      <c r="I32" s="11">
        <f t="shared" si="1"/>
        <v>282.809435190548</v>
      </c>
      <c r="J32" s="11">
        <f t="shared" si="2"/>
        <v>0.0588795869739284</v>
      </c>
      <c r="K32" s="11">
        <f t="shared" si="3"/>
        <v>105.6675</v>
      </c>
      <c r="L32" s="11">
        <f t="shared" si="4"/>
        <v>1.056675</v>
      </c>
      <c r="M32" s="6" t="s">
        <v>107</v>
      </c>
      <c r="N32" s="6"/>
      <c r="O32" s="11">
        <f t="shared" si="19"/>
        <v>4.10948952547548</v>
      </c>
      <c r="P32" s="11">
        <f t="shared" si="5"/>
        <v>0.241965045933682</v>
      </c>
      <c r="Q32" s="17">
        <f t="shared" si="6"/>
        <v>0.0580716110240836</v>
      </c>
      <c r="R32" s="11">
        <f t="shared" si="7"/>
        <v>0.253602</v>
      </c>
      <c r="S32" s="18">
        <f t="shared" si="8"/>
        <v>0.22898719656818</v>
      </c>
      <c r="T32" s="3">
        <v>0.01</v>
      </c>
      <c r="U32" s="19">
        <f t="shared" si="9"/>
        <v>0.0022898719656818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0.0317398719656818</v>
      </c>
      <c r="AR32" s="27">
        <f t="shared" si="15"/>
        <v>105.6675</v>
      </c>
      <c r="AS32" s="1">
        <f t="shared" si="16"/>
        <v>0.24</v>
      </c>
      <c r="AT32" s="2">
        <f>$E$4/12</f>
        <v>7.75833333333333</v>
      </c>
      <c r="AU32" s="1">
        <f t="shared" si="17"/>
        <v>41840.906237816</v>
      </c>
    </row>
    <row r="33" s="1" customFormat="1" spans="1:47">
      <c r="A33" s="6"/>
      <c r="B33" s="6"/>
      <c r="C33" s="9">
        <v>4</v>
      </c>
      <c r="D33" s="12">
        <v>15.7575607127</v>
      </c>
      <c r="E33" s="13">
        <f t="shared" si="18"/>
        <v>9.65943519054839</v>
      </c>
      <c r="F33" s="9" t="s">
        <v>107</v>
      </c>
      <c r="G33" s="6">
        <v>5</v>
      </c>
      <c r="H33" s="11">
        <f t="shared" si="0"/>
        <v>15.7575607127</v>
      </c>
      <c r="I33" s="11">
        <f t="shared" si="1"/>
        <v>288.9075607127</v>
      </c>
      <c r="J33" s="11">
        <f t="shared" si="2"/>
        <v>0.121778208100875</v>
      </c>
      <c r="K33" s="11">
        <f t="shared" si="3"/>
        <v>105.6675</v>
      </c>
      <c r="L33" s="11">
        <f t="shared" si="4"/>
        <v>1.056675</v>
      </c>
      <c r="M33" s="6" t="s">
        <v>109</v>
      </c>
      <c r="N33" s="11">
        <f>(O32-P32)*C24/100</f>
        <v>3.67414825556471</v>
      </c>
      <c r="O33" s="11">
        <f t="shared" si="19"/>
        <v>1.25005122397709</v>
      </c>
      <c r="P33" s="11">
        <f t="shared" si="5"/>
        <v>0.152228998090236</v>
      </c>
      <c r="Q33" s="17">
        <f t="shared" si="6"/>
        <v>0.0365349595416567</v>
      </c>
      <c r="R33" s="11">
        <f t="shared" si="7"/>
        <v>0.253602</v>
      </c>
      <c r="S33" s="18">
        <f t="shared" si="8"/>
        <v>0.1440641617245</v>
      </c>
      <c r="T33" s="3">
        <v>0.01</v>
      </c>
      <c r="U33" s="19">
        <f t="shared" si="9"/>
        <v>0.001440641617245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0.030890641617245</v>
      </c>
      <c r="AR33" s="27">
        <f t="shared" si="15"/>
        <v>105.6675</v>
      </c>
      <c r="AS33" s="1">
        <f t="shared" si="16"/>
        <v>0.24</v>
      </c>
      <c r="AT33" s="2">
        <f>$E$4/12</f>
        <v>7.75833333333333</v>
      </c>
      <c r="AU33" s="1">
        <f t="shared" si="17"/>
        <v>40721.4131465499</v>
      </c>
    </row>
    <row r="34" s="1" customFormat="1" spans="1:47">
      <c r="A34" s="6"/>
      <c r="B34" s="6"/>
      <c r="C34" s="9">
        <v>5</v>
      </c>
      <c r="D34" s="12">
        <v>20.7089007941936</v>
      </c>
      <c r="E34" s="13">
        <f t="shared" si="18"/>
        <v>15.7575607127</v>
      </c>
      <c r="F34" s="9" t="s">
        <v>109</v>
      </c>
      <c r="G34" s="6">
        <v>6</v>
      </c>
      <c r="H34" s="11">
        <f t="shared" si="0"/>
        <v>20.7089007941936</v>
      </c>
      <c r="I34" s="11">
        <f t="shared" si="1"/>
        <v>293.858900794194</v>
      </c>
      <c r="J34" s="11">
        <f t="shared" si="2"/>
        <v>0.214875921391772</v>
      </c>
      <c r="K34" s="11">
        <f t="shared" si="3"/>
        <v>105.6675</v>
      </c>
      <c r="L34" s="11">
        <f t="shared" si="4"/>
        <v>1.056675</v>
      </c>
      <c r="M34" s="6" t="s">
        <v>107</v>
      </c>
      <c r="N34" s="6"/>
      <c r="O34" s="11">
        <f t="shared" si="19"/>
        <v>2.15449722588685</v>
      </c>
      <c r="P34" s="11">
        <f t="shared" si="5"/>
        <v>0.462949576548454</v>
      </c>
      <c r="Q34" s="17">
        <f t="shared" si="6"/>
        <v>0.111107898371629</v>
      </c>
      <c r="R34" s="11">
        <f t="shared" si="7"/>
        <v>0.253602</v>
      </c>
      <c r="S34" s="18">
        <f t="shared" si="8"/>
        <v>0.438119172449858</v>
      </c>
      <c r="T34" s="3">
        <v>0.01</v>
      </c>
      <c r="U34" s="19">
        <f t="shared" si="9"/>
        <v>0.00438119172449858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0.0338311917244986</v>
      </c>
      <c r="AR34" s="27">
        <f t="shared" si="15"/>
        <v>105.6675</v>
      </c>
      <c r="AS34" s="1">
        <f t="shared" si="16"/>
        <v>0.24</v>
      </c>
      <c r="AT34" s="2">
        <f>$E$4/12</f>
        <v>7.75833333333333</v>
      </c>
      <c r="AU34" s="1">
        <f t="shared" si="17"/>
        <v>44597.7766510476</v>
      </c>
    </row>
    <row r="35" s="1" customFormat="1" spans="1:47">
      <c r="A35" s="6"/>
      <c r="B35" s="6"/>
      <c r="C35" s="9">
        <v>6</v>
      </c>
      <c r="D35" s="12">
        <v>25.7939083473333</v>
      </c>
      <c r="E35" s="13">
        <f t="shared" si="18"/>
        <v>20.7089007941936</v>
      </c>
      <c r="F35" s="9" t="s">
        <v>107</v>
      </c>
      <c r="G35" s="6">
        <v>7</v>
      </c>
      <c r="H35" s="11">
        <f t="shared" si="0"/>
        <v>25.7939083473333</v>
      </c>
      <c r="I35" s="11">
        <f t="shared" si="1"/>
        <v>298.943908347333</v>
      </c>
      <c r="J35" s="11">
        <f t="shared" si="2"/>
        <v>0.377537879266284</v>
      </c>
      <c r="K35" s="11">
        <f t="shared" si="3"/>
        <v>105.6675</v>
      </c>
      <c r="L35" s="11">
        <f t="shared" si="4"/>
        <v>1.056675</v>
      </c>
      <c r="M35" s="6" t="s">
        <v>107</v>
      </c>
      <c r="N35" s="6"/>
      <c r="O35" s="11">
        <f t="shared" si="19"/>
        <v>2.7482226493384</v>
      </c>
      <c r="P35" s="11">
        <f t="shared" si="5"/>
        <v>1.03755815078279</v>
      </c>
      <c r="Q35" s="17">
        <f t="shared" si="6"/>
        <v>0.249013956187869</v>
      </c>
      <c r="R35" s="11">
        <f t="shared" si="7"/>
        <v>0.253602</v>
      </c>
      <c r="S35" s="18">
        <f t="shared" si="8"/>
        <v>0.981908487266934</v>
      </c>
      <c r="T35" s="3">
        <v>0.01</v>
      </c>
      <c r="U35" s="19">
        <f t="shared" si="9"/>
        <v>0.00981908487266934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0.0447190848726693</v>
      </c>
      <c r="AR35" s="27">
        <f t="shared" si="15"/>
        <v>105.6675</v>
      </c>
      <c r="AS35" s="1">
        <f t="shared" si="16"/>
        <v>0.24</v>
      </c>
      <c r="AT35" s="2">
        <f>$E$4/12</f>
        <v>7.75833333333333</v>
      </c>
      <c r="AU35" s="1">
        <f t="shared" si="17"/>
        <v>58950.6800538256</v>
      </c>
    </row>
    <row r="36" s="1" customFormat="1" spans="1:47">
      <c r="A36" s="6"/>
      <c r="B36" s="6"/>
      <c r="C36" s="9">
        <v>7</v>
      </c>
      <c r="D36" s="12">
        <v>28.2649325345161</v>
      </c>
      <c r="E36" s="13">
        <f t="shared" si="18"/>
        <v>25.7939083473333</v>
      </c>
      <c r="F36" s="9" t="s">
        <v>107</v>
      </c>
      <c r="G36" s="6">
        <v>8</v>
      </c>
      <c r="H36" s="11">
        <f t="shared" si="0"/>
        <v>28.2649325345161</v>
      </c>
      <c r="I36" s="11">
        <f t="shared" si="1"/>
        <v>301.414932534516</v>
      </c>
      <c r="J36" s="11">
        <f t="shared" si="2"/>
        <v>0.493087933770691</v>
      </c>
      <c r="K36" s="11">
        <f t="shared" si="3"/>
        <v>105.6675</v>
      </c>
      <c r="L36" s="11">
        <f t="shared" si="4"/>
        <v>1.056675</v>
      </c>
      <c r="M36" s="6" t="s">
        <v>107</v>
      </c>
      <c r="N36" s="6"/>
      <c r="O36" s="11">
        <f t="shared" si="19"/>
        <v>2.76733949855561</v>
      </c>
      <c r="P36" s="11">
        <f t="shared" si="5"/>
        <v>1.36454171538481</v>
      </c>
      <c r="Q36" s="17">
        <f t="shared" si="6"/>
        <v>0.327490011692353</v>
      </c>
      <c r="R36" s="11">
        <f t="shared" si="7"/>
        <v>0.253602</v>
      </c>
      <c r="S36" s="18">
        <f t="shared" si="8"/>
        <v>1.29135421523629</v>
      </c>
      <c r="T36" s="3">
        <v>0.01</v>
      </c>
      <c r="U36" s="19">
        <f t="shared" si="9"/>
        <v>0.0129135421523629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0.0478135421523629</v>
      </c>
      <c r="AR36" s="27">
        <f t="shared" si="15"/>
        <v>105.6675</v>
      </c>
      <c r="AS36" s="1">
        <f t="shared" si="16"/>
        <v>0.24</v>
      </c>
      <c r="AT36" s="2">
        <f>$E$4/12</f>
        <v>7.75833333333333</v>
      </c>
      <c r="AU36" s="1">
        <f t="shared" si="17"/>
        <v>63029.9308156616</v>
      </c>
    </row>
    <row r="37" s="1" customFormat="1" spans="1:47">
      <c r="A37" s="6"/>
      <c r="B37" s="6"/>
      <c r="C37" s="9">
        <v>8</v>
      </c>
      <c r="D37" s="12">
        <v>27.6845841677419</v>
      </c>
      <c r="E37" s="13">
        <f t="shared" si="18"/>
        <v>28.2649325345161</v>
      </c>
      <c r="F37" s="9" t="s">
        <v>107</v>
      </c>
      <c r="G37" s="6">
        <v>9</v>
      </c>
      <c r="H37" s="11">
        <f t="shared" si="0"/>
        <v>27.6845841677419</v>
      </c>
      <c r="I37" s="11">
        <f t="shared" si="1"/>
        <v>300.834584167742</v>
      </c>
      <c r="J37" s="11">
        <f t="shared" si="2"/>
        <v>0.463297658398637</v>
      </c>
      <c r="K37" s="11">
        <f t="shared" si="3"/>
        <v>105.6675</v>
      </c>
      <c r="L37" s="11">
        <f t="shared" si="4"/>
        <v>1.056675</v>
      </c>
      <c r="M37" s="6" t="s">
        <v>107</v>
      </c>
      <c r="N37" s="6"/>
      <c r="O37" s="11">
        <f t="shared" si="19"/>
        <v>2.45947278317081</v>
      </c>
      <c r="P37" s="11">
        <f t="shared" si="5"/>
        <v>1.13946798133821</v>
      </c>
      <c r="Q37" s="17">
        <f t="shared" si="6"/>
        <v>0.273472315521171</v>
      </c>
      <c r="R37" s="11">
        <f t="shared" si="7"/>
        <v>0.253602</v>
      </c>
      <c r="S37" s="18">
        <f t="shared" si="8"/>
        <v>1.0783523612636</v>
      </c>
      <c r="T37" s="3">
        <v>0.01</v>
      </c>
      <c r="U37" s="19">
        <f t="shared" si="9"/>
        <v>0.010783523612636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0.040233523612636</v>
      </c>
      <c r="AR37" s="27">
        <f t="shared" si="15"/>
        <v>105.6675</v>
      </c>
      <c r="AS37" s="1">
        <f t="shared" si="16"/>
        <v>0.24</v>
      </c>
      <c r="AT37" s="2">
        <f>$E$4/12</f>
        <v>7.75833333333333</v>
      </c>
      <c r="AU37" s="1">
        <f t="shared" si="17"/>
        <v>53037.6143581617</v>
      </c>
    </row>
    <row r="38" s="1" customFormat="1" spans="1:47">
      <c r="A38" s="6"/>
      <c r="B38" s="6"/>
      <c r="C38" s="9">
        <v>9</v>
      </c>
      <c r="D38" s="12">
        <v>21.5076124266667</v>
      </c>
      <c r="E38" s="13">
        <f t="shared" si="18"/>
        <v>27.6845841677419</v>
      </c>
      <c r="F38" s="9" t="s">
        <v>107</v>
      </c>
      <c r="G38" s="6">
        <v>10</v>
      </c>
      <c r="H38" s="11">
        <f t="shared" si="0"/>
        <v>21.5076124266667</v>
      </c>
      <c r="I38" s="11">
        <f t="shared" si="1"/>
        <v>294.657612426667</v>
      </c>
      <c r="J38" s="11">
        <f t="shared" si="2"/>
        <v>0.235068234430229</v>
      </c>
      <c r="K38" s="11">
        <f t="shared" si="3"/>
        <v>105.6675</v>
      </c>
      <c r="L38" s="11">
        <f t="shared" si="4"/>
        <v>1.056675</v>
      </c>
      <c r="M38" s="6" t="s">
        <v>107</v>
      </c>
      <c r="N38" s="6"/>
      <c r="O38" s="11">
        <f t="shared" si="19"/>
        <v>2.37667980183259</v>
      </c>
      <c r="P38" s="11">
        <f t="shared" si="5"/>
        <v>0.558681924822775</v>
      </c>
      <c r="Q38" s="17">
        <f t="shared" si="6"/>
        <v>0.134083661957466</v>
      </c>
      <c r="R38" s="11">
        <f t="shared" si="7"/>
        <v>0.253602</v>
      </c>
      <c r="S38" s="18">
        <f t="shared" si="8"/>
        <v>0.52871689480945</v>
      </c>
      <c r="T38" s="3">
        <v>0.01</v>
      </c>
      <c r="U38" s="19">
        <f t="shared" si="9"/>
        <v>0.0052871689480945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0.0347371689480945</v>
      </c>
      <c r="AR38" s="27">
        <f t="shared" si="15"/>
        <v>105.6675</v>
      </c>
      <c r="AS38" s="1">
        <f t="shared" si="16"/>
        <v>0.24</v>
      </c>
      <c r="AT38" s="2">
        <f>$E$4/12</f>
        <v>7.75833333333333</v>
      </c>
      <c r="AU38" s="1">
        <f t="shared" si="17"/>
        <v>45792.075988709</v>
      </c>
    </row>
    <row r="39" s="1" customFormat="1" spans="1:47">
      <c r="A39" s="6"/>
      <c r="B39" s="6"/>
      <c r="C39" s="9">
        <v>10</v>
      </c>
      <c r="D39" s="12">
        <v>14.5869012129032</v>
      </c>
      <c r="E39" s="13">
        <f t="shared" si="18"/>
        <v>21.5076124266667</v>
      </c>
      <c r="F39" s="9" t="s">
        <v>107</v>
      </c>
      <c r="G39" s="6">
        <v>11</v>
      </c>
      <c r="H39" s="11">
        <f t="shared" si="0"/>
        <v>14.5869012129032</v>
      </c>
      <c r="I39" s="11">
        <f t="shared" si="1"/>
        <v>287.736901212903</v>
      </c>
      <c r="J39" s="11">
        <f t="shared" si="2"/>
        <v>0.106174528864654</v>
      </c>
      <c r="K39" s="11">
        <f t="shared" si="3"/>
        <v>105.6675</v>
      </c>
      <c r="L39" s="11">
        <f t="shared" si="4"/>
        <v>1.056675</v>
      </c>
      <c r="M39" s="6" t="s">
        <v>109</v>
      </c>
      <c r="N39" s="11">
        <f>(O38-P38)*C24/100</f>
        <v>1.72709798315933</v>
      </c>
      <c r="O39" s="11">
        <f t="shared" si="19"/>
        <v>1.14757489385049</v>
      </c>
      <c r="P39" s="11">
        <f t="shared" si="5"/>
        <v>0.121843223691481</v>
      </c>
      <c r="Q39" s="17">
        <f t="shared" si="6"/>
        <v>0.0292423736859554</v>
      </c>
      <c r="R39" s="11">
        <f t="shared" si="7"/>
        <v>0.253602</v>
      </c>
      <c r="S39" s="18">
        <f t="shared" si="8"/>
        <v>0.115308135132828</v>
      </c>
      <c r="T39" s="3">
        <v>0.01</v>
      </c>
      <c r="U39" s="19">
        <f t="shared" si="9"/>
        <v>0.00115308135132828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0.0230530813513283</v>
      </c>
      <c r="AR39" s="27">
        <f t="shared" si="15"/>
        <v>105.6675</v>
      </c>
      <c r="AS39" s="1">
        <f t="shared" si="16"/>
        <v>0.24</v>
      </c>
      <c r="AT39" s="2">
        <f>$E$4/12</f>
        <v>7.75833333333333</v>
      </c>
      <c r="AU39" s="1">
        <f t="shared" si="17"/>
        <v>30389.5937688907</v>
      </c>
    </row>
    <row r="40" s="1" customFormat="1" spans="1:48">
      <c r="A40" s="6"/>
      <c r="B40" s="6"/>
      <c r="C40" s="9">
        <v>11</v>
      </c>
      <c r="D40" s="12">
        <v>8.71855518943333</v>
      </c>
      <c r="E40" s="13">
        <f t="shared" si="18"/>
        <v>14.5869012129032</v>
      </c>
      <c r="F40" s="9" t="s">
        <v>109</v>
      </c>
      <c r="G40" s="6">
        <v>12</v>
      </c>
      <c r="H40" s="11">
        <f t="shared" si="0"/>
        <v>8.71855518943333</v>
      </c>
      <c r="I40" s="11">
        <f t="shared" si="1"/>
        <v>281.868555189433</v>
      </c>
      <c r="J40" s="11">
        <f t="shared" si="2"/>
        <v>0.0524872767106261</v>
      </c>
      <c r="K40" s="11">
        <f t="shared" si="3"/>
        <v>105.6675</v>
      </c>
      <c r="L40" s="11">
        <f t="shared" si="4"/>
        <v>1.056675</v>
      </c>
      <c r="M40" s="6" t="s">
        <v>107</v>
      </c>
      <c r="N40" s="6"/>
      <c r="O40" s="11">
        <f t="shared" si="19"/>
        <v>2.08240667015901</v>
      </c>
      <c r="P40" s="11">
        <f t="shared" si="5"/>
        <v>0.10929985512069</v>
      </c>
      <c r="Q40" s="17">
        <f t="shared" si="6"/>
        <v>0.0262319652289655</v>
      </c>
      <c r="R40" s="11">
        <f t="shared" si="7"/>
        <v>0.253602</v>
      </c>
      <c r="S40" s="18">
        <f t="shared" si="8"/>
        <v>0.103437532941244</v>
      </c>
      <c r="T40" s="3">
        <v>0.01</v>
      </c>
      <c r="U40" s="19">
        <f t="shared" si="9"/>
        <v>0.00103437532941244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0.0229343753294124</v>
      </c>
      <c r="AR40" s="27">
        <f t="shared" si="15"/>
        <v>105.6675</v>
      </c>
      <c r="AS40" s="1">
        <f t="shared" si="16"/>
        <v>0.24</v>
      </c>
      <c r="AT40" s="2">
        <f>$E$4/12</f>
        <v>7.75833333333333</v>
      </c>
      <c r="AU40" s="1">
        <f t="shared" si="17"/>
        <v>30233.1102286226</v>
      </c>
      <c r="AV40" s="1">
        <f>SUM(AU29:AU40)</f>
        <v>496664.001251318</v>
      </c>
    </row>
    <row r="41" s="1" customFormat="1" spans="1:46">
      <c r="A41" s="6"/>
      <c r="B41" s="6"/>
      <c r="C41" s="9">
        <v>12</v>
      </c>
      <c r="D41" s="12">
        <v>0.442517326741936</v>
      </c>
      <c r="E41" s="13">
        <f t="shared" si="18"/>
        <v>8.71855518943333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1.54</v>
      </c>
      <c r="E44" s="9"/>
      <c r="F44" s="9"/>
      <c r="G44" s="6">
        <v>1</v>
      </c>
      <c r="H44" s="11">
        <f t="shared" ref="H44:H55" si="20">E45</f>
        <v>1.54</v>
      </c>
      <c r="I44" s="11">
        <f t="shared" ref="I44:I55" si="21">H44+273.15</f>
        <v>274.69</v>
      </c>
      <c r="J44" s="11">
        <f t="shared" ref="J44:J55" si="22">EXP(($C$18*(I44-$C$16))/($C$19*I44*$C$16))</f>
        <v>0.0212813149416509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5">O44*J44</f>
        <v>0.0136452244520042</v>
      </c>
      <c r="Q44" s="17">
        <f t="shared" ref="Q44:Q55" si="26">P44*$B$46</f>
        <v>0.00245614040136075</v>
      </c>
      <c r="R44" s="11">
        <f t="shared" ref="R44:R55" si="27">L44*$B$46</f>
        <v>0.115413</v>
      </c>
      <c r="S44" s="18">
        <f t="shared" ref="S44:S55" si="28">Q44/R44</f>
        <v>0.0212813149416509</v>
      </c>
      <c r="T44" s="3">
        <v>0.01</v>
      </c>
      <c r="U44" s="19">
        <f t="shared" ref="U44:U55" si="29">S44*T44</f>
        <v>0.000212813149416509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0.0193128131494165</v>
      </c>
      <c r="AR44" s="27">
        <f t="shared" ref="AR44:AR55" si="35">$B$44/12</f>
        <v>64.1183333333333</v>
      </c>
      <c r="AS44" s="1">
        <f t="shared" ref="AS44:AS55" si="36">$B$46</f>
        <v>0.18</v>
      </c>
      <c r="AT44" s="2">
        <f>$E$3/12</f>
        <v>53.0166666666667</v>
      </c>
      <c r="AU44" s="1">
        <f t="shared" ref="AU44:AU55" si="37">AT44*10000*AS44*0.67*AR44*AQ44</f>
        <v>79174.8939278847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-1.50945882806452</v>
      </c>
      <c r="E45" s="13">
        <f t="shared" ref="E45:E56" si="38">D44</f>
        <v>1.54</v>
      </c>
      <c r="F45" s="9" t="s">
        <v>107</v>
      </c>
      <c r="G45" s="6">
        <v>2</v>
      </c>
      <c r="H45" s="11">
        <f t="shared" si="20"/>
        <v>-1.50945882806452</v>
      </c>
      <c r="I45" s="11">
        <f t="shared" si="21"/>
        <v>271.640541171935</v>
      </c>
      <c r="J45" s="11">
        <f t="shared" si="22"/>
        <v>0.0142949248301144</v>
      </c>
      <c r="K45" s="11">
        <f t="shared" si="23"/>
        <v>64.1183333333333</v>
      </c>
      <c r="L45" s="11">
        <f t="shared" si="24"/>
        <v>0.641183333333333</v>
      </c>
      <c r="M45" s="6" t="s">
        <v>107</v>
      </c>
      <c r="N45" s="6"/>
      <c r="O45" s="11">
        <f t="shared" ref="O45:O55" si="39">L45+O44-P44-N45</f>
        <v>1.26872144221466</v>
      </c>
      <c r="P45" s="11">
        <f t="shared" si="25"/>
        <v>0.0181362776468129</v>
      </c>
      <c r="Q45" s="17">
        <f t="shared" si="26"/>
        <v>0.00326452997642633</v>
      </c>
      <c r="R45" s="11">
        <f t="shared" si="27"/>
        <v>0.115413</v>
      </c>
      <c r="S45" s="18">
        <f t="shared" si="28"/>
        <v>0.0282856348628519</v>
      </c>
      <c r="T45" s="3">
        <v>0.01</v>
      </c>
      <c r="U45" s="19">
        <f t="shared" si="29"/>
        <v>0.000282856348628519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0.0193828563486285</v>
      </c>
      <c r="AR45" s="27">
        <f t="shared" si="35"/>
        <v>64.1183333333333</v>
      </c>
      <c r="AS45" s="1">
        <f t="shared" si="36"/>
        <v>0.18</v>
      </c>
      <c r="AT45" s="2">
        <f>$E$3/12</f>
        <v>53.0166666666667</v>
      </c>
      <c r="AU45" s="1">
        <f t="shared" si="37"/>
        <v>79462.0433361597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1.3613094825</v>
      </c>
      <c r="E46" s="13">
        <f t="shared" si="38"/>
        <v>-1.50945882806452</v>
      </c>
      <c r="F46" s="9" t="s">
        <v>107</v>
      </c>
      <c r="G46" s="6">
        <v>3</v>
      </c>
      <c r="H46" s="11">
        <f t="shared" si="20"/>
        <v>1.3613094825</v>
      </c>
      <c r="I46" s="11">
        <f t="shared" si="21"/>
        <v>274.5113094825</v>
      </c>
      <c r="J46" s="11">
        <f t="shared" si="22"/>
        <v>0.0207959013661388</v>
      </c>
      <c r="K46" s="11">
        <f t="shared" si="23"/>
        <v>64.1183333333333</v>
      </c>
      <c r="L46" s="11">
        <f t="shared" si="24"/>
        <v>0.641183333333333</v>
      </c>
      <c r="M46" s="6" t="s">
        <v>107</v>
      </c>
      <c r="N46" s="6"/>
      <c r="O46" s="11">
        <f t="shared" si="39"/>
        <v>1.89176849790118</v>
      </c>
      <c r="P46" s="11">
        <f t="shared" si="25"/>
        <v>0.0393410310899216</v>
      </c>
      <c r="Q46" s="17">
        <f t="shared" si="26"/>
        <v>0.00708138559618588</v>
      </c>
      <c r="R46" s="11">
        <f t="shared" si="27"/>
        <v>0.115413</v>
      </c>
      <c r="S46" s="18">
        <f t="shared" si="28"/>
        <v>0.0613569146992616</v>
      </c>
      <c r="T46" s="3">
        <v>0.01</v>
      </c>
      <c r="U46" s="19">
        <f t="shared" si="29"/>
        <v>0.000613569146992616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0.0197135691469926</v>
      </c>
      <c r="AR46" s="27">
        <f t="shared" si="35"/>
        <v>64.1183333333333</v>
      </c>
      <c r="AS46" s="1">
        <f t="shared" si="36"/>
        <v>0.18</v>
      </c>
      <c r="AT46" s="2">
        <f>$E$3/12</f>
        <v>53.0166666666667</v>
      </c>
      <c r="AU46" s="1">
        <f t="shared" si="37"/>
        <v>80817.8349822805</v>
      </c>
    </row>
    <row r="47" s="1" customFormat="1" spans="1:47">
      <c r="A47" s="6"/>
      <c r="B47" s="6"/>
      <c r="C47" s="9">
        <v>3</v>
      </c>
      <c r="D47" s="12">
        <v>9.65943519054839</v>
      </c>
      <c r="E47" s="13">
        <f t="shared" si="38"/>
        <v>1.3613094825</v>
      </c>
      <c r="F47" s="9" t="s">
        <v>107</v>
      </c>
      <c r="G47" s="6">
        <v>4</v>
      </c>
      <c r="H47" s="11">
        <f t="shared" si="20"/>
        <v>9.65943519054839</v>
      </c>
      <c r="I47" s="11">
        <f t="shared" si="21"/>
        <v>282.809435190548</v>
      </c>
      <c r="J47" s="11">
        <f t="shared" si="22"/>
        <v>0.0588795869739284</v>
      </c>
      <c r="K47" s="11">
        <f t="shared" si="23"/>
        <v>64.1183333333333</v>
      </c>
      <c r="L47" s="11">
        <f t="shared" si="24"/>
        <v>0.641183333333333</v>
      </c>
      <c r="M47" s="6" t="s">
        <v>107</v>
      </c>
      <c r="N47" s="6"/>
      <c r="O47" s="11">
        <f t="shared" si="39"/>
        <v>2.49361080014459</v>
      </c>
      <c r="P47" s="11">
        <f t="shared" si="25"/>
        <v>0.146822773986241</v>
      </c>
      <c r="Q47" s="17">
        <f t="shared" si="26"/>
        <v>0.0264280993175233</v>
      </c>
      <c r="R47" s="11">
        <f t="shared" si="27"/>
        <v>0.115413</v>
      </c>
      <c r="S47" s="18">
        <f t="shared" si="28"/>
        <v>0.22898719656818</v>
      </c>
      <c r="T47" s="3">
        <v>0.01</v>
      </c>
      <c r="U47" s="19">
        <f t="shared" si="29"/>
        <v>0.0022898719656818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0.0303398719656818</v>
      </c>
      <c r="AR47" s="27">
        <f t="shared" si="35"/>
        <v>64.1183333333333</v>
      </c>
      <c r="AS47" s="1">
        <f t="shared" si="36"/>
        <v>0.18</v>
      </c>
      <c r="AT47" s="2">
        <f>$E$3/12</f>
        <v>53.0166666666667</v>
      </c>
      <c r="AU47" s="1">
        <f t="shared" si="37"/>
        <v>124381.472863835</v>
      </c>
    </row>
    <row r="48" s="1" customFormat="1" spans="1:47">
      <c r="A48" s="6"/>
      <c r="B48" s="6"/>
      <c r="C48" s="9">
        <v>4</v>
      </c>
      <c r="D48" s="12">
        <v>15.7575607127</v>
      </c>
      <c r="E48" s="13">
        <f t="shared" si="38"/>
        <v>9.65943519054839</v>
      </c>
      <c r="F48" s="9" t="s">
        <v>107</v>
      </c>
      <c r="G48" s="6">
        <v>5</v>
      </c>
      <c r="H48" s="11">
        <f t="shared" si="20"/>
        <v>15.7575607127</v>
      </c>
      <c r="I48" s="11">
        <f t="shared" si="21"/>
        <v>288.9075607127</v>
      </c>
      <c r="J48" s="11">
        <f t="shared" si="22"/>
        <v>0.121778208100875</v>
      </c>
      <c r="K48" s="11">
        <f t="shared" si="23"/>
        <v>64.1183333333333</v>
      </c>
      <c r="L48" s="11">
        <f t="shared" si="24"/>
        <v>0.641183333333333</v>
      </c>
      <c r="M48" s="6" t="s">
        <v>109</v>
      </c>
      <c r="N48" s="11">
        <f>(O47-P47)*$C$24/100</f>
        <v>2.22944862485043</v>
      </c>
      <c r="O48" s="11">
        <f t="shared" si="39"/>
        <v>0.758522734641251</v>
      </c>
      <c r="P48" s="11">
        <f t="shared" si="25"/>
        <v>0.0923715394283873</v>
      </c>
      <c r="Q48" s="17">
        <f t="shared" si="26"/>
        <v>0.0166268770971097</v>
      </c>
      <c r="R48" s="11">
        <f t="shared" si="27"/>
        <v>0.115413</v>
      </c>
      <c r="S48" s="18">
        <f t="shared" si="28"/>
        <v>0.1440641617245</v>
      </c>
      <c r="T48" s="3">
        <v>0.01</v>
      </c>
      <c r="U48" s="19">
        <f t="shared" si="29"/>
        <v>0.001440641617245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0.029490641617245</v>
      </c>
      <c r="AR48" s="27">
        <f t="shared" si="35"/>
        <v>64.1183333333333</v>
      </c>
      <c r="AS48" s="1">
        <f t="shared" si="36"/>
        <v>0.18</v>
      </c>
      <c r="AT48" s="2">
        <f>$E$3/12</f>
        <v>53.0166666666667</v>
      </c>
      <c r="AU48" s="1">
        <f t="shared" si="37"/>
        <v>120899.964383551</v>
      </c>
    </row>
    <row r="49" s="1" customFormat="1" spans="1:47">
      <c r="A49" s="6"/>
      <c r="B49" s="6"/>
      <c r="C49" s="9">
        <v>5</v>
      </c>
      <c r="D49" s="12">
        <v>20.7089007941936</v>
      </c>
      <c r="E49" s="13">
        <f t="shared" si="38"/>
        <v>15.7575607127</v>
      </c>
      <c r="F49" s="9" t="s">
        <v>109</v>
      </c>
      <c r="G49" s="6">
        <v>6</v>
      </c>
      <c r="H49" s="11">
        <f t="shared" si="20"/>
        <v>20.7089007941936</v>
      </c>
      <c r="I49" s="11">
        <f t="shared" si="21"/>
        <v>293.858900794194</v>
      </c>
      <c r="J49" s="11">
        <f t="shared" si="22"/>
        <v>0.214875921391772</v>
      </c>
      <c r="K49" s="11">
        <f t="shared" si="23"/>
        <v>64.1183333333333</v>
      </c>
      <c r="L49" s="11">
        <f t="shared" si="24"/>
        <v>0.641183333333333</v>
      </c>
      <c r="M49" s="6" t="s">
        <v>107</v>
      </c>
      <c r="N49" s="6"/>
      <c r="O49" s="11">
        <f t="shared" si="39"/>
        <v>1.3073345285462</v>
      </c>
      <c r="P49" s="11">
        <f t="shared" si="25"/>
        <v>0.280914711388641</v>
      </c>
      <c r="Q49" s="17">
        <f t="shared" si="26"/>
        <v>0.0505646480499554</v>
      </c>
      <c r="R49" s="11">
        <f t="shared" si="27"/>
        <v>0.115413</v>
      </c>
      <c r="S49" s="18">
        <f t="shared" si="28"/>
        <v>0.438119172449857</v>
      </c>
      <c r="T49" s="3">
        <v>0.01</v>
      </c>
      <c r="U49" s="19">
        <f t="shared" si="29"/>
        <v>0.00438119172449858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0.0324311917244986</v>
      </c>
      <c r="AR49" s="27">
        <f t="shared" si="35"/>
        <v>64.1183333333333</v>
      </c>
      <c r="AS49" s="1">
        <f t="shared" si="36"/>
        <v>0.18</v>
      </c>
      <c r="AT49" s="2">
        <f>$E$3/12</f>
        <v>53.0166666666667</v>
      </c>
      <c r="AU49" s="1">
        <f t="shared" si="37"/>
        <v>132955.056566663</v>
      </c>
    </row>
    <row r="50" s="1" customFormat="1" spans="1:47">
      <c r="A50" s="6"/>
      <c r="B50" s="6"/>
      <c r="C50" s="9">
        <v>6</v>
      </c>
      <c r="D50" s="12">
        <v>25.7939083473333</v>
      </c>
      <c r="E50" s="13">
        <f t="shared" si="38"/>
        <v>20.7089007941936</v>
      </c>
      <c r="F50" s="9" t="s">
        <v>107</v>
      </c>
      <c r="G50" s="6">
        <v>7</v>
      </c>
      <c r="H50" s="11">
        <f t="shared" si="20"/>
        <v>25.7939083473333</v>
      </c>
      <c r="I50" s="11">
        <f t="shared" si="21"/>
        <v>298.943908347333</v>
      </c>
      <c r="J50" s="11">
        <f t="shared" si="22"/>
        <v>0.377537879266284</v>
      </c>
      <c r="K50" s="11">
        <f t="shared" si="23"/>
        <v>64.1183333333333</v>
      </c>
      <c r="L50" s="11">
        <f t="shared" si="24"/>
        <v>0.641183333333333</v>
      </c>
      <c r="M50" s="6" t="s">
        <v>107</v>
      </c>
      <c r="N50" s="6"/>
      <c r="O50" s="11">
        <f t="shared" si="39"/>
        <v>1.66760315049089</v>
      </c>
      <c r="P50" s="11">
        <f t="shared" si="25"/>
        <v>0.629583356894103</v>
      </c>
      <c r="Q50" s="17">
        <f t="shared" si="26"/>
        <v>0.113325004240939</v>
      </c>
      <c r="R50" s="11">
        <f t="shared" si="27"/>
        <v>0.115413</v>
      </c>
      <c r="S50" s="18">
        <f t="shared" si="28"/>
        <v>0.981908487266933</v>
      </c>
      <c r="T50" s="3">
        <v>0.01</v>
      </c>
      <c r="U50" s="19">
        <f t="shared" si="29"/>
        <v>0.00981908487266933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0.0439190848726693</v>
      </c>
      <c r="AR50" s="27">
        <f t="shared" si="35"/>
        <v>64.1183333333333</v>
      </c>
      <c r="AS50" s="1">
        <f t="shared" si="36"/>
        <v>0.18</v>
      </c>
      <c r="AT50" s="2">
        <f>$E$3/12</f>
        <v>53.0166666666667</v>
      </c>
      <c r="AU50" s="1">
        <f t="shared" si="37"/>
        <v>180050.873961281</v>
      </c>
    </row>
    <row r="51" s="1" customFormat="1" spans="1:47">
      <c r="A51" s="6"/>
      <c r="B51" s="6"/>
      <c r="C51" s="9">
        <v>7</v>
      </c>
      <c r="D51" s="12">
        <v>28.2649325345161</v>
      </c>
      <c r="E51" s="13">
        <f t="shared" si="38"/>
        <v>25.7939083473333</v>
      </c>
      <c r="F51" s="9" t="s">
        <v>107</v>
      </c>
      <c r="G51" s="6">
        <v>8</v>
      </c>
      <c r="H51" s="11">
        <f t="shared" si="20"/>
        <v>28.2649325345161</v>
      </c>
      <c r="I51" s="11">
        <f t="shared" si="21"/>
        <v>301.414932534516</v>
      </c>
      <c r="J51" s="11">
        <f t="shared" si="22"/>
        <v>0.493087933770691</v>
      </c>
      <c r="K51" s="11">
        <f t="shared" si="23"/>
        <v>64.1183333333333</v>
      </c>
      <c r="L51" s="11">
        <f t="shared" si="24"/>
        <v>0.641183333333333</v>
      </c>
      <c r="M51" s="6" t="s">
        <v>107</v>
      </c>
      <c r="N51" s="6"/>
      <c r="O51" s="11">
        <f t="shared" si="39"/>
        <v>1.67920312693012</v>
      </c>
      <c r="P51" s="11">
        <f t="shared" si="25"/>
        <v>0.827994800239254</v>
      </c>
      <c r="Q51" s="17">
        <f t="shared" si="26"/>
        <v>0.149039064043066</v>
      </c>
      <c r="R51" s="11">
        <f t="shared" si="27"/>
        <v>0.115413</v>
      </c>
      <c r="S51" s="18">
        <f t="shared" si="28"/>
        <v>1.29135421523629</v>
      </c>
      <c r="T51" s="3">
        <v>0.01</v>
      </c>
      <c r="U51" s="19">
        <f t="shared" si="29"/>
        <v>0.0129135421523629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0.0470135421523629</v>
      </c>
      <c r="AR51" s="27">
        <f t="shared" si="35"/>
        <v>64.1183333333333</v>
      </c>
      <c r="AS51" s="1">
        <f t="shared" si="36"/>
        <v>0.18</v>
      </c>
      <c r="AT51" s="2">
        <f>$E$3/12</f>
        <v>53.0166666666667</v>
      </c>
      <c r="AU51" s="1">
        <f t="shared" si="37"/>
        <v>192736.924667027</v>
      </c>
    </row>
    <row r="52" s="1" customFormat="1" spans="1:47">
      <c r="A52" s="6"/>
      <c r="B52" s="6"/>
      <c r="C52" s="9">
        <v>8</v>
      </c>
      <c r="D52" s="12">
        <v>27.6845841677419</v>
      </c>
      <c r="E52" s="13">
        <f t="shared" si="38"/>
        <v>28.2649325345161</v>
      </c>
      <c r="F52" s="9" t="s">
        <v>107</v>
      </c>
      <c r="G52" s="6">
        <v>9</v>
      </c>
      <c r="H52" s="11">
        <f t="shared" si="20"/>
        <v>27.6845841677419</v>
      </c>
      <c r="I52" s="11">
        <f t="shared" si="21"/>
        <v>300.834584167742</v>
      </c>
      <c r="J52" s="11">
        <f t="shared" si="22"/>
        <v>0.463297658398637</v>
      </c>
      <c r="K52" s="11">
        <f t="shared" si="23"/>
        <v>64.1183333333333</v>
      </c>
      <c r="L52" s="11">
        <f t="shared" si="24"/>
        <v>0.641183333333333</v>
      </c>
      <c r="M52" s="6" t="s">
        <v>107</v>
      </c>
      <c r="N52" s="6"/>
      <c r="O52" s="11">
        <f t="shared" si="39"/>
        <v>1.4923916600242</v>
      </c>
      <c r="P52" s="11">
        <f t="shared" si="25"/>
        <v>0.691421561502865</v>
      </c>
      <c r="Q52" s="17">
        <f t="shared" si="26"/>
        <v>0.124455881070516</v>
      </c>
      <c r="R52" s="11">
        <f t="shared" si="27"/>
        <v>0.115413</v>
      </c>
      <c r="S52" s="18">
        <f t="shared" si="28"/>
        <v>1.0783523612636</v>
      </c>
      <c r="T52" s="3">
        <v>0.01</v>
      </c>
      <c r="U52" s="19">
        <f t="shared" si="29"/>
        <v>0.010783523612636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0.038833523612636</v>
      </c>
      <c r="AR52" s="27">
        <f t="shared" si="35"/>
        <v>64.1183333333333</v>
      </c>
      <c r="AS52" s="1">
        <f t="shared" si="36"/>
        <v>0.18</v>
      </c>
      <c r="AT52" s="2">
        <f>$E$3/12</f>
        <v>53.0166666666667</v>
      </c>
      <c r="AU52" s="1">
        <f t="shared" si="37"/>
        <v>159202.084599951</v>
      </c>
    </row>
    <row r="53" s="1" customFormat="1" spans="1:47">
      <c r="A53" s="6"/>
      <c r="B53" s="6"/>
      <c r="C53" s="9">
        <v>9</v>
      </c>
      <c r="D53" s="12">
        <v>21.5076124266667</v>
      </c>
      <c r="E53" s="13">
        <f t="shared" si="38"/>
        <v>27.6845841677419</v>
      </c>
      <c r="F53" s="9" t="s">
        <v>107</v>
      </c>
      <c r="G53" s="6">
        <v>10</v>
      </c>
      <c r="H53" s="11">
        <f t="shared" si="20"/>
        <v>21.5076124266667</v>
      </c>
      <c r="I53" s="11">
        <f t="shared" si="21"/>
        <v>294.657612426667</v>
      </c>
      <c r="J53" s="11">
        <f t="shared" si="22"/>
        <v>0.235068234430229</v>
      </c>
      <c r="K53" s="11">
        <f t="shared" si="23"/>
        <v>64.1183333333333</v>
      </c>
      <c r="L53" s="11">
        <f t="shared" si="24"/>
        <v>0.641183333333333</v>
      </c>
      <c r="M53" s="6" t="s">
        <v>107</v>
      </c>
      <c r="N53" s="6"/>
      <c r="O53" s="11">
        <f t="shared" si="39"/>
        <v>1.44215343185466</v>
      </c>
      <c r="P53" s="11">
        <f t="shared" si="25"/>
        <v>0.339004461003572</v>
      </c>
      <c r="Q53" s="17">
        <f t="shared" si="26"/>
        <v>0.0610208029806429</v>
      </c>
      <c r="R53" s="11">
        <f t="shared" si="27"/>
        <v>0.115413</v>
      </c>
      <c r="S53" s="18">
        <f t="shared" si="28"/>
        <v>0.528716894809449</v>
      </c>
      <c r="T53" s="3">
        <v>0.01</v>
      </c>
      <c r="U53" s="19">
        <f t="shared" si="29"/>
        <v>0.00528716894809449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0.0333371689480945</v>
      </c>
      <c r="AR53" s="27">
        <f t="shared" si="35"/>
        <v>64.1183333333333</v>
      </c>
      <c r="AS53" s="1">
        <f t="shared" si="36"/>
        <v>0.18</v>
      </c>
      <c r="AT53" s="2">
        <f>$E$3/12</f>
        <v>53.0166666666667</v>
      </c>
      <c r="AU53" s="1">
        <f t="shared" si="37"/>
        <v>136669.204786517</v>
      </c>
    </row>
    <row r="54" s="1" customFormat="1" spans="1:47">
      <c r="A54" s="6"/>
      <c r="B54" s="6"/>
      <c r="C54" s="9">
        <v>10</v>
      </c>
      <c r="D54" s="12">
        <v>14.5869012129032</v>
      </c>
      <c r="E54" s="13">
        <f t="shared" si="38"/>
        <v>21.5076124266667</v>
      </c>
      <c r="F54" s="9" t="s">
        <v>107</v>
      </c>
      <c r="G54" s="6">
        <v>11</v>
      </c>
      <c r="H54" s="11">
        <f t="shared" si="20"/>
        <v>14.5869012129032</v>
      </c>
      <c r="I54" s="11">
        <f t="shared" si="21"/>
        <v>287.736901212903</v>
      </c>
      <c r="J54" s="11">
        <f t="shared" si="22"/>
        <v>0.106174528864654</v>
      </c>
      <c r="K54" s="11">
        <f t="shared" si="23"/>
        <v>64.1183333333333</v>
      </c>
      <c r="L54" s="11">
        <f t="shared" si="24"/>
        <v>0.641183333333333</v>
      </c>
      <c r="M54" s="6" t="s">
        <v>109</v>
      </c>
      <c r="N54" s="11">
        <f>(O53-P53)*$C$24/100</f>
        <v>1.04799152230854</v>
      </c>
      <c r="O54" s="11">
        <f t="shared" si="39"/>
        <v>0.696340781875887</v>
      </c>
      <c r="P54" s="11">
        <f t="shared" si="25"/>
        <v>0.0739336544449169</v>
      </c>
      <c r="Q54" s="17">
        <f t="shared" si="26"/>
        <v>0.013308057800085</v>
      </c>
      <c r="R54" s="11">
        <f t="shared" si="27"/>
        <v>0.115413</v>
      </c>
      <c r="S54" s="18">
        <f t="shared" si="28"/>
        <v>0.115308135132828</v>
      </c>
      <c r="T54" s="3">
        <v>0.01</v>
      </c>
      <c r="U54" s="19">
        <f t="shared" si="29"/>
        <v>0.00115308135132828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0.0202530813513283</v>
      </c>
      <c r="AR54" s="27">
        <f t="shared" si="35"/>
        <v>64.1183333333333</v>
      </c>
      <c r="AS54" s="1">
        <f t="shared" si="36"/>
        <v>0.18</v>
      </c>
      <c r="AT54" s="2">
        <f>$E$3/12</f>
        <v>53.0166666666667</v>
      </c>
      <c r="AU54" s="1">
        <f t="shared" si="37"/>
        <v>83029.6215936145</v>
      </c>
    </row>
    <row r="55" s="1" customFormat="1" spans="1:48">
      <c r="A55" s="6"/>
      <c r="B55" s="6"/>
      <c r="C55" s="9">
        <v>11</v>
      </c>
      <c r="D55" s="12">
        <v>8.71855518943333</v>
      </c>
      <c r="E55" s="13">
        <f t="shared" si="38"/>
        <v>14.5869012129032</v>
      </c>
      <c r="F55" s="9" t="s">
        <v>109</v>
      </c>
      <c r="G55" s="6">
        <v>12</v>
      </c>
      <c r="H55" s="11">
        <f t="shared" si="20"/>
        <v>8.71855518943333</v>
      </c>
      <c r="I55" s="11">
        <f t="shared" si="21"/>
        <v>281.868555189433</v>
      </c>
      <c r="J55" s="11">
        <f t="shared" si="22"/>
        <v>0.0524872767106261</v>
      </c>
      <c r="K55" s="11">
        <f t="shared" si="23"/>
        <v>64.1183333333333</v>
      </c>
      <c r="L55" s="11">
        <f t="shared" si="24"/>
        <v>0.641183333333333</v>
      </c>
      <c r="M55" s="6" t="s">
        <v>107</v>
      </c>
      <c r="N55" s="6"/>
      <c r="O55" s="11">
        <f t="shared" si="39"/>
        <v>1.2635904607643</v>
      </c>
      <c r="P55" s="11">
        <f t="shared" si="25"/>
        <v>0.0663224221630436</v>
      </c>
      <c r="Q55" s="17">
        <f t="shared" si="26"/>
        <v>0.0119380359893478</v>
      </c>
      <c r="R55" s="11">
        <f t="shared" si="27"/>
        <v>0.115413</v>
      </c>
      <c r="S55" s="18">
        <f t="shared" si="28"/>
        <v>0.103437532941244</v>
      </c>
      <c r="T55" s="3">
        <v>0.01</v>
      </c>
      <c r="U55" s="19">
        <f t="shared" si="29"/>
        <v>0.00103437532941244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0.0201343753294124</v>
      </c>
      <c r="AR55" s="27">
        <f t="shared" si="35"/>
        <v>64.1183333333333</v>
      </c>
      <c r="AS55" s="1">
        <f t="shared" si="36"/>
        <v>0.18</v>
      </c>
      <c r="AT55" s="2">
        <f>$E$3/12</f>
        <v>53.0166666666667</v>
      </c>
      <c r="AU55" s="1">
        <f t="shared" si="37"/>
        <v>82542.9738628529</v>
      </c>
      <c r="AV55" s="1">
        <f>SUM(AU44:AU55)</f>
        <v>1451922.94953162</v>
      </c>
    </row>
    <row r="56" s="1" customFormat="1" spans="1:46">
      <c r="A56" s="6"/>
      <c r="B56" s="6"/>
      <c r="C56" s="9">
        <v>12</v>
      </c>
      <c r="D56" s="12">
        <v>0.442517326741936</v>
      </c>
      <c r="E56" s="13">
        <f t="shared" si="38"/>
        <v>8.71855518943333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1.54</v>
      </c>
      <c r="E60" s="9"/>
      <c r="F60" s="9"/>
      <c r="G60" s="6">
        <v>1</v>
      </c>
      <c r="H60" s="11">
        <f t="shared" ref="H60:H71" si="40">E61</f>
        <v>1.54</v>
      </c>
      <c r="I60" s="11">
        <f t="shared" ref="I60:I71" si="41">H60+273.15</f>
        <v>274.69</v>
      </c>
      <c r="J60" s="11">
        <f t="shared" ref="J60:J71" si="42">EXP(($C$18*(I60-$C$16))/($C$19*I60*$C$16))</f>
        <v>0.0212813149416509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0.0293618302249957</v>
      </c>
      <c r="Q60" s="17">
        <f t="shared" ref="Q60:Q71" si="46">P60*$B$62</f>
        <v>0.00293618302249957</v>
      </c>
      <c r="R60" s="11">
        <f t="shared" ref="R60:R71" si="47">L60*$B$62</f>
        <v>0.13797</v>
      </c>
      <c r="S60" s="18">
        <f t="shared" ref="S60:S71" si="48">Q60/R60</f>
        <v>0.0212813149416509</v>
      </c>
      <c r="T60" s="3">
        <v>0.01</v>
      </c>
      <c r="U60" s="19">
        <f t="shared" ref="U60:U71" si="49">S60*T60</f>
        <v>0.000212813149416509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0.0125128131494165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2.81666666666667</v>
      </c>
      <c r="AU60" s="1">
        <f t="shared" ref="AU60:AU71" si="57">AT60*10000*AS60*0.67*AR60*AQ60</f>
        <v>3257.99100277294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-1.50945882806452</v>
      </c>
      <c r="E61" s="13">
        <f t="shared" ref="E61:E72" si="58">D60</f>
        <v>1.54</v>
      </c>
      <c r="F61" s="9" t="s">
        <v>107</v>
      </c>
      <c r="G61" s="6">
        <v>2</v>
      </c>
      <c r="H61" s="11">
        <f t="shared" si="40"/>
        <v>-1.50945882806452</v>
      </c>
      <c r="I61" s="11">
        <f t="shared" si="41"/>
        <v>271.640541171935</v>
      </c>
      <c r="J61" s="11">
        <f t="shared" si="42"/>
        <v>0.0142949248301144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2.730038169775</v>
      </c>
      <c r="P61" s="11">
        <f t="shared" si="45"/>
        <v>0.0390256904202768</v>
      </c>
      <c r="Q61" s="17">
        <f t="shared" si="46"/>
        <v>0.00390256904202768</v>
      </c>
      <c r="R61" s="11">
        <f t="shared" si="47"/>
        <v>0.13797</v>
      </c>
      <c r="S61" s="18">
        <f t="shared" si="48"/>
        <v>0.0282856348628519</v>
      </c>
      <c r="T61" s="3">
        <v>0.01</v>
      </c>
      <c r="U61" s="19">
        <f t="shared" si="49"/>
        <v>0.000282856348628519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0.0125828563486285</v>
      </c>
      <c r="AR61" s="27">
        <f t="shared" si="55"/>
        <v>137.97</v>
      </c>
      <c r="AS61" s="1">
        <f t="shared" si="56"/>
        <v>0.1</v>
      </c>
      <c r="AT61" s="2">
        <f>$E$5/12</f>
        <v>2.81666666666667</v>
      </c>
      <c r="AU61" s="1">
        <f t="shared" si="57"/>
        <v>3276.2283176048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1.3613094825</v>
      </c>
      <c r="E62" s="13">
        <f t="shared" si="58"/>
        <v>-1.50945882806452</v>
      </c>
      <c r="F62" s="9" t="s">
        <v>107</v>
      </c>
      <c r="G62" s="6">
        <v>3</v>
      </c>
      <c r="H62" s="11">
        <f t="shared" si="40"/>
        <v>1.3613094825</v>
      </c>
      <c r="I62" s="11">
        <f t="shared" si="41"/>
        <v>274.5113094825</v>
      </c>
      <c r="J62" s="11">
        <f t="shared" si="42"/>
        <v>0.0207959013661388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4.07071247935473</v>
      </c>
      <c r="P62" s="11">
        <f t="shared" si="45"/>
        <v>0.0846541352105713</v>
      </c>
      <c r="Q62" s="17">
        <f t="shared" si="46"/>
        <v>0.00846541352105713</v>
      </c>
      <c r="R62" s="11">
        <f t="shared" si="47"/>
        <v>0.13797</v>
      </c>
      <c r="S62" s="18">
        <f t="shared" si="48"/>
        <v>0.0613569146992617</v>
      </c>
      <c r="T62" s="3">
        <v>0.01</v>
      </c>
      <c r="U62" s="19">
        <f t="shared" si="49"/>
        <v>0.000613569146992617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0.0129135691469926</v>
      </c>
      <c r="AR62" s="27">
        <f t="shared" si="55"/>
        <v>137.97</v>
      </c>
      <c r="AS62" s="1">
        <f t="shared" si="56"/>
        <v>0.1</v>
      </c>
      <c r="AT62" s="2">
        <f>$E$5/12</f>
        <v>2.81666666666667</v>
      </c>
      <c r="AU62" s="1">
        <f t="shared" si="57"/>
        <v>3362.33679766488</v>
      </c>
    </row>
    <row r="63" s="1" customFormat="1" spans="1:47">
      <c r="A63" s="6"/>
      <c r="B63" s="6"/>
      <c r="C63" s="9">
        <v>3</v>
      </c>
      <c r="D63" s="12">
        <v>9.65943519054839</v>
      </c>
      <c r="E63" s="13">
        <f t="shared" si="58"/>
        <v>1.3613094825</v>
      </c>
      <c r="F63" s="9" t="s">
        <v>107</v>
      </c>
      <c r="G63" s="6">
        <v>4</v>
      </c>
      <c r="H63" s="11">
        <f t="shared" si="40"/>
        <v>9.65943519054839</v>
      </c>
      <c r="I63" s="11">
        <f t="shared" si="41"/>
        <v>282.809435190548</v>
      </c>
      <c r="J63" s="11">
        <f t="shared" si="42"/>
        <v>0.0588795869739284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5.36575834414416</v>
      </c>
      <c r="P63" s="11">
        <f t="shared" si="45"/>
        <v>0.315933635105118</v>
      </c>
      <c r="Q63" s="17">
        <f t="shared" si="46"/>
        <v>0.0315933635105118</v>
      </c>
      <c r="R63" s="11">
        <f t="shared" si="47"/>
        <v>0.13797</v>
      </c>
      <c r="S63" s="18">
        <f t="shared" si="48"/>
        <v>0.22898719656818</v>
      </c>
      <c r="T63" s="3">
        <v>0.01</v>
      </c>
      <c r="U63" s="19">
        <f t="shared" si="49"/>
        <v>0.0022898719656818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0.0203398719656818</v>
      </c>
      <c r="AR63" s="27">
        <f t="shared" si="55"/>
        <v>137.97</v>
      </c>
      <c r="AS63" s="1">
        <f t="shared" si="56"/>
        <v>0.1</v>
      </c>
      <c r="AT63" s="2">
        <f>$E$5/12</f>
        <v>2.81666666666667</v>
      </c>
      <c r="AU63" s="1">
        <f t="shared" si="57"/>
        <v>5295.94097429921</v>
      </c>
    </row>
    <row r="64" s="1" customFormat="1" spans="1:47">
      <c r="A64" s="6"/>
      <c r="B64" s="6"/>
      <c r="C64" s="9">
        <v>4</v>
      </c>
      <c r="D64" s="12">
        <v>15.7575607127</v>
      </c>
      <c r="E64" s="13">
        <f t="shared" si="58"/>
        <v>9.65943519054839</v>
      </c>
      <c r="F64" s="9" t="s">
        <v>107</v>
      </c>
      <c r="G64" s="6">
        <v>5</v>
      </c>
      <c r="H64" s="11">
        <f t="shared" si="40"/>
        <v>15.7575607127</v>
      </c>
      <c r="I64" s="11">
        <f t="shared" si="41"/>
        <v>288.9075607127</v>
      </c>
      <c r="J64" s="11">
        <f t="shared" si="42"/>
        <v>0.121778208100875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4.79733347358709</v>
      </c>
      <c r="O64" s="11">
        <f t="shared" si="59"/>
        <v>1.63219123545195</v>
      </c>
      <c r="P64" s="11">
        <f t="shared" si="45"/>
        <v>0.198765323931293</v>
      </c>
      <c r="Q64" s="17">
        <f t="shared" si="46"/>
        <v>0.0198765323931293</v>
      </c>
      <c r="R64" s="11">
        <f t="shared" si="47"/>
        <v>0.13797</v>
      </c>
      <c r="S64" s="18">
        <f t="shared" si="48"/>
        <v>0.1440641617245</v>
      </c>
      <c r="T64" s="3">
        <v>0.01</v>
      </c>
      <c r="U64" s="19">
        <f t="shared" si="49"/>
        <v>0.001440641617245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0.019490641617245</v>
      </c>
      <c r="AR64" s="27">
        <f t="shared" si="55"/>
        <v>137.97</v>
      </c>
      <c r="AS64" s="1">
        <f t="shared" si="56"/>
        <v>0.1</v>
      </c>
      <c r="AT64" s="2">
        <f>$E$5/12</f>
        <v>2.81666666666667</v>
      </c>
      <c r="AU64" s="1">
        <f t="shared" si="57"/>
        <v>5074.82484306234</v>
      </c>
    </row>
    <row r="65" s="1" customFormat="1" spans="1:47">
      <c r="A65" s="6"/>
      <c r="B65" s="6"/>
      <c r="C65" s="9">
        <v>5</v>
      </c>
      <c r="D65" s="12">
        <v>20.7089007941936</v>
      </c>
      <c r="E65" s="13">
        <f t="shared" si="58"/>
        <v>15.7575607127</v>
      </c>
      <c r="F65" s="9" t="s">
        <v>109</v>
      </c>
      <c r="G65" s="6">
        <v>6</v>
      </c>
      <c r="H65" s="11">
        <f t="shared" si="40"/>
        <v>20.7089007941936</v>
      </c>
      <c r="I65" s="11">
        <f t="shared" si="41"/>
        <v>293.858900794194</v>
      </c>
      <c r="J65" s="11">
        <f t="shared" si="42"/>
        <v>0.214875921391772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2.81312591152066</v>
      </c>
      <c r="P65" s="11">
        <f t="shared" si="45"/>
        <v>0.604473022229069</v>
      </c>
      <c r="Q65" s="17">
        <f t="shared" si="46"/>
        <v>0.0604473022229069</v>
      </c>
      <c r="R65" s="11">
        <f t="shared" si="47"/>
        <v>0.13797</v>
      </c>
      <c r="S65" s="18">
        <f t="shared" si="48"/>
        <v>0.438119172449858</v>
      </c>
      <c r="T65" s="3">
        <v>0.01</v>
      </c>
      <c r="U65" s="19">
        <f t="shared" si="49"/>
        <v>0.00438119172449858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0.0224311917244986</v>
      </c>
      <c r="AR65" s="27">
        <f t="shared" si="55"/>
        <v>137.97</v>
      </c>
      <c r="AS65" s="1">
        <f t="shared" si="56"/>
        <v>0.1</v>
      </c>
      <c r="AT65" s="2">
        <f>$E$5/12</f>
        <v>2.81666666666667</v>
      </c>
      <c r="AU65" s="1">
        <f t="shared" si="57"/>
        <v>5840.46288769996</v>
      </c>
    </row>
    <row r="66" s="1" customFormat="1" spans="1:47">
      <c r="A66" s="6"/>
      <c r="B66" s="6"/>
      <c r="C66" s="9">
        <v>6</v>
      </c>
      <c r="D66" s="12">
        <v>25.7939083473333</v>
      </c>
      <c r="E66" s="13">
        <f t="shared" si="58"/>
        <v>20.7089007941936</v>
      </c>
      <c r="F66" s="9" t="s">
        <v>107</v>
      </c>
      <c r="G66" s="6">
        <v>7</v>
      </c>
      <c r="H66" s="11">
        <f t="shared" si="40"/>
        <v>25.7939083473333</v>
      </c>
      <c r="I66" s="11">
        <f t="shared" si="41"/>
        <v>298.943908347333</v>
      </c>
      <c r="J66" s="11">
        <f t="shared" si="42"/>
        <v>0.377537879266284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3.58835288929159</v>
      </c>
      <c r="P66" s="11">
        <f t="shared" si="45"/>
        <v>1.35473913988219</v>
      </c>
      <c r="Q66" s="17">
        <f t="shared" si="46"/>
        <v>0.135473913988219</v>
      </c>
      <c r="R66" s="11">
        <f t="shared" si="47"/>
        <v>0.13797</v>
      </c>
      <c r="S66" s="18">
        <f t="shared" si="48"/>
        <v>0.981908487266934</v>
      </c>
      <c r="T66" s="3">
        <v>0.01</v>
      </c>
      <c r="U66" s="19">
        <f t="shared" si="49"/>
        <v>0.00981908487266934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0.0330190848726693</v>
      </c>
      <c r="AR66" s="27">
        <f t="shared" si="55"/>
        <v>137.97</v>
      </c>
      <c r="AS66" s="1">
        <f t="shared" si="56"/>
        <v>0.1</v>
      </c>
      <c r="AT66" s="2">
        <f>$E$5/12</f>
        <v>2.81666666666667</v>
      </c>
      <c r="AU66" s="1">
        <f t="shared" si="57"/>
        <v>8597.25787881434</v>
      </c>
    </row>
    <row r="67" s="1" customFormat="1" spans="1:47">
      <c r="A67" s="6"/>
      <c r="B67" s="6"/>
      <c r="C67" s="9">
        <v>7</v>
      </c>
      <c r="D67" s="12">
        <v>28.2649325345161</v>
      </c>
      <c r="E67" s="13">
        <f t="shared" si="58"/>
        <v>25.7939083473333</v>
      </c>
      <c r="F67" s="9" t="s">
        <v>107</v>
      </c>
      <c r="G67" s="6">
        <v>8</v>
      </c>
      <c r="H67" s="11">
        <f t="shared" si="40"/>
        <v>28.2649325345161</v>
      </c>
      <c r="I67" s="11">
        <f t="shared" si="41"/>
        <v>301.414932534516</v>
      </c>
      <c r="J67" s="11">
        <f t="shared" si="42"/>
        <v>0.493087933770691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3.6133137494094</v>
      </c>
      <c r="P67" s="11">
        <f t="shared" si="45"/>
        <v>1.78168141076151</v>
      </c>
      <c r="Q67" s="17">
        <f t="shared" si="46"/>
        <v>0.178168141076151</v>
      </c>
      <c r="R67" s="11">
        <f t="shared" si="47"/>
        <v>0.13797</v>
      </c>
      <c r="S67" s="18">
        <f t="shared" si="48"/>
        <v>1.29135421523629</v>
      </c>
      <c r="T67" s="3">
        <v>0.01</v>
      </c>
      <c r="U67" s="19">
        <f t="shared" si="49"/>
        <v>0.0129135421523629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0.0361135421523629</v>
      </c>
      <c r="AR67" s="27">
        <f t="shared" si="55"/>
        <v>137.97</v>
      </c>
      <c r="AS67" s="1">
        <f t="shared" si="56"/>
        <v>0.1</v>
      </c>
      <c r="AT67" s="2">
        <f>$E$5/12</f>
        <v>2.81666666666667</v>
      </c>
      <c r="AU67" s="1">
        <f t="shared" si="57"/>
        <v>9402.96910100876</v>
      </c>
    </row>
    <row r="68" s="1" customFormat="1" spans="1:47">
      <c r="A68" s="6"/>
      <c r="B68" s="6"/>
      <c r="C68" s="9">
        <v>8</v>
      </c>
      <c r="D68" s="12">
        <v>27.6845841677419</v>
      </c>
      <c r="E68" s="13">
        <f t="shared" si="58"/>
        <v>28.2649325345161</v>
      </c>
      <c r="F68" s="9" t="s">
        <v>107</v>
      </c>
      <c r="G68" s="6">
        <v>9</v>
      </c>
      <c r="H68" s="11">
        <f t="shared" si="40"/>
        <v>27.6845841677419</v>
      </c>
      <c r="I68" s="11">
        <f t="shared" si="41"/>
        <v>300.834584167742</v>
      </c>
      <c r="J68" s="11">
        <f t="shared" si="42"/>
        <v>0.463297658398637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3.21133233864789</v>
      </c>
      <c r="P68" s="11">
        <f t="shared" si="45"/>
        <v>1.48780275283539</v>
      </c>
      <c r="Q68" s="17">
        <f t="shared" si="46"/>
        <v>0.148780275283539</v>
      </c>
      <c r="R68" s="11">
        <f t="shared" si="47"/>
        <v>0.13797</v>
      </c>
      <c r="S68" s="18">
        <f t="shared" si="48"/>
        <v>1.0783523612636</v>
      </c>
      <c r="T68" s="3">
        <v>0.01</v>
      </c>
      <c r="U68" s="19">
        <f t="shared" si="49"/>
        <v>0.010783523612636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0.028833523612636</v>
      </c>
      <c r="AR68" s="27">
        <f t="shared" si="55"/>
        <v>137.97</v>
      </c>
      <c r="AS68" s="1">
        <f t="shared" si="56"/>
        <v>0.1</v>
      </c>
      <c r="AT68" s="2">
        <f>$E$5/12</f>
        <v>2.81666666666667</v>
      </c>
      <c r="AU68" s="1">
        <f t="shared" si="57"/>
        <v>7507.45331097585</v>
      </c>
    </row>
    <row r="69" s="1" customFormat="1" spans="1:47">
      <c r="A69" s="6"/>
      <c r="B69" s="6"/>
      <c r="C69" s="9">
        <v>9</v>
      </c>
      <c r="D69" s="12">
        <v>21.5076124266667</v>
      </c>
      <c r="E69" s="13">
        <f t="shared" si="58"/>
        <v>27.6845841677419</v>
      </c>
      <c r="F69" s="9" t="s">
        <v>107</v>
      </c>
      <c r="G69" s="6">
        <v>10</v>
      </c>
      <c r="H69" s="11">
        <f t="shared" si="40"/>
        <v>21.5076124266667</v>
      </c>
      <c r="I69" s="11">
        <f t="shared" si="41"/>
        <v>294.657612426667</v>
      </c>
      <c r="J69" s="11">
        <f t="shared" si="42"/>
        <v>0.235068234430229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3.1032295858125</v>
      </c>
      <c r="P69" s="11">
        <f t="shared" si="45"/>
        <v>0.729470699768597</v>
      </c>
      <c r="Q69" s="17">
        <f t="shared" si="46"/>
        <v>0.0729470699768597</v>
      </c>
      <c r="R69" s="11">
        <f t="shared" si="47"/>
        <v>0.13797</v>
      </c>
      <c r="S69" s="18">
        <f t="shared" si="48"/>
        <v>0.528716894809449</v>
      </c>
      <c r="T69" s="3">
        <v>0.01</v>
      </c>
      <c r="U69" s="19">
        <f t="shared" si="49"/>
        <v>0.00528716894809449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0.0233371689480945</v>
      </c>
      <c r="AR69" s="27">
        <f t="shared" si="55"/>
        <v>137.97</v>
      </c>
      <c r="AS69" s="1">
        <f t="shared" si="56"/>
        <v>0.1</v>
      </c>
      <c r="AT69" s="2">
        <f>$E$5/12</f>
        <v>2.81666666666667</v>
      </c>
      <c r="AU69" s="1">
        <f t="shared" si="57"/>
        <v>6076.3543381633</v>
      </c>
    </row>
    <row r="70" s="1" customFormat="1" spans="1:47">
      <c r="A70" s="6"/>
      <c r="B70" s="6"/>
      <c r="C70" s="9">
        <v>10</v>
      </c>
      <c r="D70" s="12">
        <v>14.5869012129032</v>
      </c>
      <c r="E70" s="13">
        <f t="shared" si="58"/>
        <v>21.5076124266667</v>
      </c>
      <c r="F70" s="9" t="s">
        <v>107</v>
      </c>
      <c r="G70" s="6">
        <v>11</v>
      </c>
      <c r="H70" s="11">
        <f t="shared" si="40"/>
        <v>14.5869012129032</v>
      </c>
      <c r="I70" s="11">
        <f t="shared" si="41"/>
        <v>287.736901212903</v>
      </c>
      <c r="J70" s="11">
        <f t="shared" si="42"/>
        <v>0.106174528864654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2.25507094174171</v>
      </c>
      <c r="O70" s="11">
        <f t="shared" si="59"/>
        <v>1.4983879443022</v>
      </c>
      <c r="P70" s="11">
        <f t="shared" si="45"/>
        <v>0.159090634042762</v>
      </c>
      <c r="Q70" s="17">
        <f t="shared" si="46"/>
        <v>0.0159090634042762</v>
      </c>
      <c r="R70" s="11">
        <f t="shared" si="47"/>
        <v>0.13797</v>
      </c>
      <c r="S70" s="18">
        <f t="shared" si="48"/>
        <v>0.115308135132828</v>
      </c>
      <c r="T70" s="3">
        <v>0.01</v>
      </c>
      <c r="U70" s="19">
        <f t="shared" si="49"/>
        <v>0.00115308135132828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0.0134530813513283</v>
      </c>
      <c r="AR70" s="27">
        <f t="shared" si="55"/>
        <v>137.97</v>
      </c>
      <c r="AS70" s="1">
        <f t="shared" si="56"/>
        <v>0.1</v>
      </c>
      <c r="AT70" s="2">
        <f>$E$5/12</f>
        <v>2.81666666666667</v>
      </c>
      <c r="AU70" s="1">
        <f t="shared" si="57"/>
        <v>3502.81087704437</v>
      </c>
    </row>
    <row r="71" s="1" customFormat="1" spans="1:48">
      <c r="A71" s="6"/>
      <c r="B71" s="6"/>
      <c r="C71" s="9">
        <v>11</v>
      </c>
      <c r="D71" s="12">
        <v>8.71855518943333</v>
      </c>
      <c r="E71" s="13">
        <f t="shared" si="58"/>
        <v>14.5869012129032</v>
      </c>
      <c r="F71" s="9" t="s">
        <v>109</v>
      </c>
      <c r="G71" s="6">
        <v>12</v>
      </c>
      <c r="H71" s="11">
        <f t="shared" si="40"/>
        <v>8.71855518943333</v>
      </c>
      <c r="I71" s="11">
        <f t="shared" si="41"/>
        <v>281.868555189433</v>
      </c>
      <c r="J71" s="11">
        <f t="shared" si="42"/>
        <v>0.0524872767106261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2.71899731025943</v>
      </c>
      <c r="P71" s="11">
        <f t="shared" si="45"/>
        <v>0.142712764199035</v>
      </c>
      <c r="Q71" s="17">
        <f t="shared" si="46"/>
        <v>0.0142712764199035</v>
      </c>
      <c r="R71" s="11">
        <f t="shared" si="47"/>
        <v>0.13797</v>
      </c>
      <c r="S71" s="18">
        <f t="shared" si="48"/>
        <v>0.103437532941244</v>
      </c>
      <c r="T71" s="3">
        <v>0.01</v>
      </c>
      <c r="U71" s="19">
        <f t="shared" si="49"/>
        <v>0.00103437532941244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0.0133343753294124</v>
      </c>
      <c r="AR71" s="27">
        <f t="shared" si="55"/>
        <v>137.97</v>
      </c>
      <c r="AS71" s="1">
        <f t="shared" si="56"/>
        <v>0.1</v>
      </c>
      <c r="AT71" s="2">
        <f>$E$5/12</f>
        <v>2.81666666666667</v>
      </c>
      <c r="AU71" s="1">
        <f t="shared" si="57"/>
        <v>3471.90310700428</v>
      </c>
      <c r="AV71" s="1">
        <f>SUM(AU60:AU71)</f>
        <v>64666.533436115</v>
      </c>
    </row>
    <row r="72" s="1" customFormat="1" spans="1:46">
      <c r="A72" s="6"/>
      <c r="B72" s="6"/>
      <c r="C72" s="9">
        <v>12</v>
      </c>
      <c r="D72" s="12">
        <v>0.442517326741936</v>
      </c>
      <c r="E72" s="13">
        <f t="shared" si="58"/>
        <v>8.71855518943333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1.54</v>
      </c>
      <c r="E76" s="9"/>
      <c r="F76" s="9"/>
      <c r="G76" s="6">
        <v>1</v>
      </c>
      <c r="H76" s="11">
        <f t="shared" ref="H76:H87" si="60">E77</f>
        <v>1.54</v>
      </c>
      <c r="I76" s="11">
        <f t="shared" ref="I76:I87" si="61">H76+273.15</f>
        <v>274.69</v>
      </c>
      <c r="J76" s="11">
        <f t="shared" ref="J76:J87" si="62">EXP(($C$18*(I76-$C$16))/($C$19*I76*$C$16))</f>
        <v>0.0212813149416509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0.00166552004340639</v>
      </c>
      <c r="Q76" s="17">
        <f t="shared" ref="Q76:Q87" si="66">P76*$B$78</f>
        <v>0.000316448808247215</v>
      </c>
      <c r="R76" s="11">
        <f t="shared" ref="R76:R87" si="67">L76*$B$78</f>
        <v>0.0148697958333333</v>
      </c>
      <c r="S76" s="18">
        <f t="shared" ref="S76:S87" si="68">Q76/R76</f>
        <v>0.0212813149416509</v>
      </c>
      <c r="T76" s="3">
        <v>0.01</v>
      </c>
      <c r="U76" s="19">
        <f t="shared" ref="U76:U87" si="69">S76*T76</f>
        <v>0.000212813149416509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0.0118128131494165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142.016666666667</v>
      </c>
      <c r="AU76" s="1">
        <f t="shared" ref="AU76:AU87" si="77">AT76*10000*AS76*0.67*AR76*AQ76</f>
        <v>16713.6944239369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-1.50945882806452</v>
      </c>
      <c r="E77" s="13">
        <f t="shared" ref="E77:E88" si="78">D76</f>
        <v>1.54</v>
      </c>
      <c r="F77" s="9" t="s">
        <v>107</v>
      </c>
      <c r="G77" s="6">
        <v>2</v>
      </c>
      <c r="H77" s="11">
        <f t="shared" si="60"/>
        <v>-1.50945882806452</v>
      </c>
      <c r="I77" s="11">
        <f t="shared" si="61"/>
        <v>271.640541171935</v>
      </c>
      <c r="J77" s="11">
        <f t="shared" si="62"/>
        <v>0.0142949248301144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0.15485864662326</v>
      </c>
      <c r="P77" s="11">
        <f t="shared" si="65"/>
        <v>0.00221369271277275</v>
      </c>
      <c r="Q77" s="17">
        <f t="shared" si="66"/>
        <v>0.000420601615426823</v>
      </c>
      <c r="R77" s="11">
        <f t="shared" si="67"/>
        <v>0.0148697958333333</v>
      </c>
      <c r="S77" s="18">
        <f t="shared" si="68"/>
        <v>0.028285634862852</v>
      </c>
      <c r="T77" s="3">
        <v>0.01</v>
      </c>
      <c r="U77" s="19">
        <f t="shared" si="69"/>
        <v>0.00028285634862852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0.0118828563486285</v>
      </c>
      <c r="AR77" s="27">
        <f t="shared" si="74"/>
        <v>7.82620833333333</v>
      </c>
      <c r="AS77" s="1">
        <f t="shared" si="75"/>
        <v>0.19</v>
      </c>
      <c r="AT77" s="2">
        <f t="shared" si="76"/>
        <v>142.016666666667</v>
      </c>
      <c r="AU77" s="1">
        <f t="shared" si="77"/>
        <v>16812.7970350844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1.3613094825</v>
      </c>
      <c r="E78" s="13">
        <f t="shared" si="78"/>
        <v>-1.50945882806452</v>
      </c>
      <c r="F78" s="9" t="s">
        <v>107</v>
      </c>
      <c r="G78" s="6">
        <v>3</v>
      </c>
      <c r="H78" s="11">
        <f t="shared" si="60"/>
        <v>1.3613094825</v>
      </c>
      <c r="I78" s="11">
        <f t="shared" si="61"/>
        <v>274.5113094825</v>
      </c>
      <c r="J78" s="11">
        <f t="shared" si="62"/>
        <v>0.0207959013661388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0.230907037243821</v>
      </c>
      <c r="P78" s="11">
        <f t="shared" si="65"/>
        <v>0.00480191997126984</v>
      </c>
      <c r="Q78" s="17">
        <f t="shared" si="66"/>
        <v>0.00091236479454127</v>
      </c>
      <c r="R78" s="11">
        <f t="shared" si="67"/>
        <v>0.0148697958333333</v>
      </c>
      <c r="S78" s="18">
        <f t="shared" si="68"/>
        <v>0.0613569146992618</v>
      </c>
      <c r="T78" s="3">
        <v>0.01</v>
      </c>
      <c r="U78" s="19">
        <f t="shared" si="69"/>
        <v>0.000613569146992618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0.0122135691469926</v>
      </c>
      <c r="AR78" s="27">
        <f t="shared" si="74"/>
        <v>7.82620833333333</v>
      </c>
      <c r="AS78" s="1">
        <f t="shared" si="75"/>
        <v>0.19</v>
      </c>
      <c r="AT78" s="2">
        <f t="shared" si="76"/>
        <v>142.016666666667</v>
      </c>
      <c r="AU78" s="1">
        <f t="shared" si="77"/>
        <v>17280.7154372489</v>
      </c>
    </row>
    <row r="79" s="1" customFormat="1" spans="1:47">
      <c r="A79" s="6"/>
      <c r="B79" s="6"/>
      <c r="C79" s="9">
        <v>3</v>
      </c>
      <c r="D79" s="12">
        <v>9.65943519054839</v>
      </c>
      <c r="E79" s="13">
        <f t="shared" si="78"/>
        <v>1.3613094825</v>
      </c>
      <c r="F79" s="9" t="s">
        <v>107</v>
      </c>
      <c r="G79" s="6">
        <v>4</v>
      </c>
      <c r="H79" s="11">
        <f t="shared" si="60"/>
        <v>9.65943519054839</v>
      </c>
      <c r="I79" s="11">
        <f t="shared" si="61"/>
        <v>282.809435190548</v>
      </c>
      <c r="J79" s="11">
        <f t="shared" si="62"/>
        <v>0.0588795869739284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0.304367200605884</v>
      </c>
      <c r="P79" s="11">
        <f t="shared" si="65"/>
        <v>0.0179210150600853</v>
      </c>
      <c r="Q79" s="17">
        <f t="shared" si="66"/>
        <v>0.0034049928614162</v>
      </c>
      <c r="R79" s="11">
        <f t="shared" si="67"/>
        <v>0.0148697958333333</v>
      </c>
      <c r="S79" s="18">
        <f t="shared" si="68"/>
        <v>0.228987196568181</v>
      </c>
      <c r="T79" s="3">
        <v>0.01</v>
      </c>
      <c r="U79" s="19">
        <f t="shared" si="69"/>
        <v>0.00228987196568181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0.0213898719656818</v>
      </c>
      <c r="AR79" s="27">
        <f t="shared" si="74"/>
        <v>7.82620833333333</v>
      </c>
      <c r="AS79" s="1">
        <f t="shared" si="75"/>
        <v>0.19</v>
      </c>
      <c r="AT79" s="2">
        <f t="shared" si="76"/>
        <v>142.016666666667</v>
      </c>
      <c r="AU79" s="1">
        <f t="shared" si="77"/>
        <v>30264.0682858172</v>
      </c>
    </row>
    <row r="80" s="1" customFormat="1" spans="1:47">
      <c r="A80" s="6"/>
      <c r="B80" s="6"/>
      <c r="C80" s="9">
        <v>4</v>
      </c>
      <c r="D80" s="12">
        <v>15.7575607127</v>
      </c>
      <c r="E80" s="13">
        <f t="shared" si="78"/>
        <v>9.65943519054839</v>
      </c>
      <c r="F80" s="9" t="s">
        <v>107</v>
      </c>
      <c r="G80" s="6">
        <v>5</v>
      </c>
      <c r="H80" s="11">
        <f t="shared" si="60"/>
        <v>15.7575607127</v>
      </c>
      <c r="I80" s="11">
        <f t="shared" si="61"/>
        <v>288.9075607127</v>
      </c>
      <c r="J80" s="11">
        <f t="shared" si="62"/>
        <v>0.121778208100875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0.272123876268509</v>
      </c>
      <c r="O80" s="11">
        <f t="shared" si="79"/>
        <v>0.0925843926106232</v>
      </c>
      <c r="P80" s="11">
        <f t="shared" si="65"/>
        <v>0.0112747614302296</v>
      </c>
      <c r="Q80" s="17">
        <f t="shared" si="66"/>
        <v>0.00214220467174363</v>
      </c>
      <c r="R80" s="11">
        <f t="shared" si="67"/>
        <v>0.0148697958333333</v>
      </c>
      <c r="S80" s="18">
        <f t="shared" si="68"/>
        <v>0.1440641617245</v>
      </c>
      <c r="T80" s="3">
        <v>0.01</v>
      </c>
      <c r="U80" s="19">
        <f t="shared" si="69"/>
        <v>0.001440641617245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0.020540641617245</v>
      </c>
      <c r="AR80" s="27">
        <f t="shared" si="74"/>
        <v>7.82620833333333</v>
      </c>
      <c r="AS80" s="1">
        <f t="shared" si="75"/>
        <v>0.19</v>
      </c>
      <c r="AT80" s="2">
        <f t="shared" si="76"/>
        <v>142.016666666667</v>
      </c>
      <c r="AU80" s="1">
        <f t="shared" si="77"/>
        <v>29062.5105908149</v>
      </c>
    </row>
    <row r="81" s="1" customFormat="1" spans="1:47">
      <c r="A81" s="6"/>
      <c r="B81" s="6"/>
      <c r="C81" s="9">
        <v>5</v>
      </c>
      <c r="D81" s="12">
        <v>20.7089007941936</v>
      </c>
      <c r="E81" s="13">
        <f t="shared" si="78"/>
        <v>15.7575607127</v>
      </c>
      <c r="F81" s="9" t="s">
        <v>109</v>
      </c>
      <c r="G81" s="6">
        <v>6</v>
      </c>
      <c r="H81" s="11">
        <f t="shared" si="60"/>
        <v>20.7089007941936</v>
      </c>
      <c r="I81" s="11">
        <f t="shared" si="61"/>
        <v>293.858900794194</v>
      </c>
      <c r="J81" s="11">
        <f t="shared" si="62"/>
        <v>0.214875921391772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0.159571714513727</v>
      </c>
      <c r="P81" s="11">
        <f t="shared" si="65"/>
        <v>0.0342881191842018</v>
      </c>
      <c r="Q81" s="17">
        <f t="shared" si="66"/>
        <v>0.00651474264499834</v>
      </c>
      <c r="R81" s="11">
        <f t="shared" si="67"/>
        <v>0.0148697958333333</v>
      </c>
      <c r="S81" s="18">
        <f t="shared" si="68"/>
        <v>0.438119172449859</v>
      </c>
      <c r="T81" s="3">
        <v>0.01</v>
      </c>
      <c r="U81" s="19">
        <f t="shared" si="69"/>
        <v>0.00438119172449859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0.0234811917244986</v>
      </c>
      <c r="AR81" s="27">
        <f t="shared" si="74"/>
        <v>7.82620833333333</v>
      </c>
      <c r="AS81" s="1">
        <f t="shared" si="75"/>
        <v>0.19</v>
      </c>
      <c r="AT81" s="2">
        <f t="shared" si="76"/>
        <v>142.016666666667</v>
      </c>
      <c r="AU81" s="1">
        <f t="shared" si="77"/>
        <v>33223.0314853098</v>
      </c>
    </row>
    <row r="82" s="1" customFormat="1" spans="1:47">
      <c r="A82" s="6"/>
      <c r="B82" s="6"/>
      <c r="C82" s="9">
        <v>6</v>
      </c>
      <c r="D82" s="12">
        <v>25.7939083473333</v>
      </c>
      <c r="E82" s="13">
        <f t="shared" si="78"/>
        <v>20.7089007941936</v>
      </c>
      <c r="F82" s="9" t="s">
        <v>107</v>
      </c>
      <c r="G82" s="6">
        <v>7</v>
      </c>
      <c r="H82" s="11">
        <f t="shared" si="60"/>
        <v>25.7939083473333</v>
      </c>
      <c r="I82" s="11">
        <f t="shared" si="61"/>
        <v>298.943908347333</v>
      </c>
      <c r="J82" s="11">
        <f t="shared" si="62"/>
        <v>0.377537879266284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0.203545678662858</v>
      </c>
      <c r="P82" s="11">
        <f t="shared" si="65"/>
        <v>0.076846203856192</v>
      </c>
      <c r="Q82" s="17">
        <f t="shared" si="66"/>
        <v>0.0146007787326765</v>
      </c>
      <c r="R82" s="11">
        <f t="shared" si="67"/>
        <v>0.0148697958333333</v>
      </c>
      <c r="S82" s="18">
        <f t="shared" si="68"/>
        <v>0.981908487266936</v>
      </c>
      <c r="T82" s="3">
        <v>0.01</v>
      </c>
      <c r="U82" s="19">
        <f t="shared" si="69"/>
        <v>0.00981908487266936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0.0347190848726694</v>
      </c>
      <c r="AR82" s="27">
        <f t="shared" si="74"/>
        <v>7.82620833333333</v>
      </c>
      <c r="AS82" s="1">
        <f t="shared" si="75"/>
        <v>0.19</v>
      </c>
      <c r="AT82" s="2">
        <f t="shared" si="76"/>
        <v>142.016666666667</v>
      </c>
      <c r="AU82" s="1">
        <f t="shared" si="77"/>
        <v>49123.2840053167</v>
      </c>
    </row>
    <row r="83" s="1" customFormat="1" spans="1:47">
      <c r="A83" s="6"/>
      <c r="B83" s="6"/>
      <c r="C83" s="9">
        <v>7</v>
      </c>
      <c r="D83" s="12">
        <v>28.2649325345161</v>
      </c>
      <c r="E83" s="13">
        <f t="shared" si="78"/>
        <v>25.7939083473333</v>
      </c>
      <c r="F83" s="9" t="s">
        <v>107</v>
      </c>
      <c r="G83" s="6">
        <v>8</v>
      </c>
      <c r="H83" s="11">
        <f t="shared" si="60"/>
        <v>28.2649325345161</v>
      </c>
      <c r="I83" s="11">
        <f t="shared" si="61"/>
        <v>301.414932534516</v>
      </c>
      <c r="J83" s="11">
        <f t="shared" si="62"/>
        <v>0.493087933770691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0.20496155814</v>
      </c>
      <c r="P83" s="11">
        <f t="shared" si="65"/>
        <v>0.101064071205674</v>
      </c>
      <c r="Q83" s="17">
        <f t="shared" si="66"/>
        <v>0.019202173529078</v>
      </c>
      <c r="R83" s="11">
        <f t="shared" si="67"/>
        <v>0.0148697958333333</v>
      </c>
      <c r="S83" s="18">
        <f t="shared" si="68"/>
        <v>1.29135421523629</v>
      </c>
      <c r="T83" s="3">
        <v>0.01</v>
      </c>
      <c r="U83" s="19">
        <f t="shared" si="69"/>
        <v>0.0129135421523629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0.0378135421523629</v>
      </c>
      <c r="AR83" s="27">
        <f t="shared" si="74"/>
        <v>7.82620833333333</v>
      </c>
      <c r="AS83" s="1">
        <f t="shared" si="75"/>
        <v>0.19</v>
      </c>
      <c r="AT83" s="2">
        <f t="shared" si="76"/>
        <v>142.016666666667</v>
      </c>
      <c r="AU83" s="1">
        <f t="shared" si="77"/>
        <v>53501.564837032</v>
      </c>
    </row>
    <row r="84" s="1" customFormat="1" spans="1:47">
      <c r="A84" s="6"/>
      <c r="B84" s="6"/>
      <c r="C84" s="9">
        <v>8</v>
      </c>
      <c r="D84" s="12">
        <v>27.6845841677419</v>
      </c>
      <c r="E84" s="13">
        <f t="shared" si="78"/>
        <v>28.2649325345161</v>
      </c>
      <c r="F84" s="9" t="s">
        <v>107</v>
      </c>
      <c r="G84" s="6">
        <v>9</v>
      </c>
      <c r="H84" s="11">
        <f t="shared" si="60"/>
        <v>27.6845841677419</v>
      </c>
      <c r="I84" s="11">
        <f t="shared" si="61"/>
        <v>300.834584167742</v>
      </c>
      <c r="J84" s="11">
        <f t="shared" si="62"/>
        <v>0.463297658398637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0.182159570267659</v>
      </c>
      <c r="P84" s="11">
        <f t="shared" si="65"/>
        <v>0.0843941023599086</v>
      </c>
      <c r="Q84" s="17">
        <f t="shared" si="66"/>
        <v>0.0160348794483826</v>
      </c>
      <c r="R84" s="11">
        <f t="shared" si="67"/>
        <v>0.0148697958333333</v>
      </c>
      <c r="S84" s="18">
        <f t="shared" si="68"/>
        <v>1.0783523612636</v>
      </c>
      <c r="T84" s="3">
        <v>0.01</v>
      </c>
      <c r="U84" s="19">
        <f t="shared" si="69"/>
        <v>0.010783523612636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0.029883523612636</v>
      </c>
      <c r="AR84" s="27">
        <f t="shared" si="74"/>
        <v>7.82620833333333</v>
      </c>
      <c r="AS84" s="1">
        <f t="shared" si="75"/>
        <v>0.19</v>
      </c>
      <c r="AT84" s="2">
        <f t="shared" si="76"/>
        <v>142.016666666667</v>
      </c>
      <c r="AU84" s="1">
        <f t="shared" si="77"/>
        <v>42281.5527219926</v>
      </c>
    </row>
    <row r="85" s="1" customFormat="1" spans="1:47">
      <c r="A85" s="6"/>
      <c r="B85" s="6"/>
      <c r="C85" s="9">
        <v>9</v>
      </c>
      <c r="D85" s="12">
        <v>21.5076124266667</v>
      </c>
      <c r="E85" s="13">
        <f t="shared" si="78"/>
        <v>27.6845841677419</v>
      </c>
      <c r="F85" s="9" t="s">
        <v>107</v>
      </c>
      <c r="G85" s="6">
        <v>10</v>
      </c>
      <c r="H85" s="11">
        <f t="shared" si="60"/>
        <v>21.5076124266667</v>
      </c>
      <c r="I85" s="11">
        <f t="shared" si="61"/>
        <v>294.657612426667</v>
      </c>
      <c r="J85" s="11">
        <f t="shared" si="62"/>
        <v>0.235068234430229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0.176027551241084</v>
      </c>
      <c r="P85" s="11">
        <f t="shared" si="65"/>
        <v>0.0413784856813183</v>
      </c>
      <c r="Q85" s="17">
        <f t="shared" si="66"/>
        <v>0.00786191227945049</v>
      </c>
      <c r="R85" s="11">
        <f t="shared" si="67"/>
        <v>0.0148697958333333</v>
      </c>
      <c r="S85" s="18">
        <f t="shared" si="68"/>
        <v>0.52871689480945</v>
      </c>
      <c r="T85" s="3">
        <v>0.01</v>
      </c>
      <c r="U85" s="19">
        <f t="shared" si="69"/>
        <v>0.0052871689480945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0.0243871689480945</v>
      </c>
      <c r="AR85" s="27">
        <f t="shared" si="74"/>
        <v>7.82620833333333</v>
      </c>
      <c r="AS85" s="1">
        <f t="shared" si="75"/>
        <v>0.19</v>
      </c>
      <c r="AT85" s="2">
        <f t="shared" si="76"/>
        <v>142.016666666667</v>
      </c>
      <c r="AU85" s="1">
        <f t="shared" si="77"/>
        <v>34504.8791094701</v>
      </c>
    </row>
    <row r="86" s="1" customFormat="1" spans="1:47">
      <c r="A86" s="6"/>
      <c r="B86" s="6"/>
      <c r="C86" s="9">
        <v>10</v>
      </c>
      <c r="D86" s="12">
        <v>14.5869012129032</v>
      </c>
      <c r="E86" s="13">
        <f t="shared" si="78"/>
        <v>21.5076124266667</v>
      </c>
      <c r="F86" s="9" t="s">
        <v>107</v>
      </c>
      <c r="G86" s="6">
        <v>11</v>
      </c>
      <c r="H86" s="11">
        <f t="shared" si="60"/>
        <v>14.5869012129032</v>
      </c>
      <c r="I86" s="11">
        <f t="shared" si="61"/>
        <v>287.736901212903</v>
      </c>
      <c r="J86" s="11">
        <f t="shared" si="62"/>
        <v>0.106174528864654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0.127916612281777</v>
      </c>
      <c r="O86" s="11">
        <f t="shared" si="79"/>
        <v>0.0849945366113216</v>
      </c>
      <c r="P86" s="11">
        <f t="shared" si="65"/>
        <v>0.00902425488077662</v>
      </c>
      <c r="Q86" s="17">
        <f t="shared" si="66"/>
        <v>0.00171460842734756</v>
      </c>
      <c r="R86" s="11">
        <f t="shared" si="67"/>
        <v>0.0148697958333333</v>
      </c>
      <c r="S86" s="18">
        <f t="shared" si="68"/>
        <v>0.115308135132828</v>
      </c>
      <c r="T86" s="3">
        <v>0.01</v>
      </c>
      <c r="U86" s="19">
        <f t="shared" si="69"/>
        <v>0.00115308135132828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0.0127530813513283</v>
      </c>
      <c r="AR86" s="27">
        <f t="shared" si="74"/>
        <v>7.82620833333333</v>
      </c>
      <c r="AS86" s="1">
        <f t="shared" si="75"/>
        <v>0.19</v>
      </c>
      <c r="AT86" s="2">
        <f t="shared" si="76"/>
        <v>142.016666666667</v>
      </c>
      <c r="AU86" s="1">
        <f t="shared" si="77"/>
        <v>18044.0596133731</v>
      </c>
    </row>
    <row r="87" s="1" customFormat="1" spans="1:48">
      <c r="A87" s="6"/>
      <c r="B87" s="6"/>
      <c r="C87" s="9">
        <v>11</v>
      </c>
      <c r="D87" s="12">
        <v>8.71855518943333</v>
      </c>
      <c r="E87" s="13">
        <f t="shared" si="78"/>
        <v>14.5869012129032</v>
      </c>
      <c r="F87" s="9" t="s">
        <v>109</v>
      </c>
      <c r="G87" s="6">
        <v>12</v>
      </c>
      <c r="H87" s="11">
        <f t="shared" si="60"/>
        <v>8.71855518943333</v>
      </c>
      <c r="I87" s="11">
        <f t="shared" si="61"/>
        <v>281.868555189433</v>
      </c>
      <c r="J87" s="11">
        <f t="shared" si="62"/>
        <v>0.0524872767106261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0.154232365063878</v>
      </c>
      <c r="P87" s="11">
        <f t="shared" si="65"/>
        <v>0.00809523682284208</v>
      </c>
      <c r="Q87" s="17">
        <f t="shared" si="66"/>
        <v>0.00153809499634</v>
      </c>
      <c r="R87" s="11">
        <f t="shared" si="67"/>
        <v>0.0148697958333333</v>
      </c>
      <c r="S87" s="18">
        <f t="shared" si="68"/>
        <v>0.103437532941245</v>
      </c>
      <c r="T87" s="3">
        <v>0.01</v>
      </c>
      <c r="U87" s="19">
        <f t="shared" si="69"/>
        <v>0.00103437532941245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0.0126343753294124</v>
      </c>
      <c r="AR87" s="27">
        <f t="shared" si="74"/>
        <v>7.82620833333333</v>
      </c>
      <c r="AS87" s="1">
        <f t="shared" si="75"/>
        <v>0.19</v>
      </c>
      <c r="AT87" s="2">
        <f t="shared" si="76"/>
        <v>142.016666666667</v>
      </c>
      <c r="AU87" s="1">
        <f t="shared" si="77"/>
        <v>17876.1050244461</v>
      </c>
      <c r="AV87" s="1">
        <f>SUM(AU76:AU87)</f>
        <v>358688.262569843</v>
      </c>
    </row>
    <row r="88" s="1" customFormat="1" spans="1:46">
      <c r="A88" s="6"/>
      <c r="B88" s="6"/>
      <c r="C88" s="9">
        <v>12</v>
      </c>
      <c r="D88" s="12">
        <v>0.442517326741936</v>
      </c>
      <c r="E88" s="13">
        <f t="shared" si="78"/>
        <v>8.71855518943333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1.54</v>
      </c>
      <c r="E91" s="9"/>
      <c r="F91" s="9"/>
      <c r="G91" s="6">
        <v>1</v>
      </c>
      <c r="H91" s="11">
        <f t="shared" ref="H91:H102" si="80">E92</f>
        <v>1.54</v>
      </c>
      <c r="I91" s="11">
        <f t="shared" ref="I91:I102" si="81">H91+273.15</f>
        <v>274.69</v>
      </c>
      <c r="J91" s="11">
        <f t="shared" ref="J91:J102" si="82">EXP(($C$18*(I91-$C$16))/($C$19*I91*$C$16))</f>
        <v>0.0212813149416509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0.00161567743037013</v>
      </c>
      <c r="Q91" s="17">
        <f t="shared" ref="Q91:Q102" si="86">P91*$B$93</f>
        <v>0.000290821937466624</v>
      </c>
      <c r="R91" s="11">
        <f t="shared" ref="R91:R102" si="87">L91*$B$93</f>
        <v>0.0136656</v>
      </c>
      <c r="S91" s="18">
        <f t="shared" ref="S91:S102" si="88">Q91/R91</f>
        <v>0.0212813149416509</v>
      </c>
      <c r="T91" s="3">
        <v>0.01</v>
      </c>
      <c r="U91" s="19">
        <f t="shared" ref="U91:U102" si="89">S91*T91</f>
        <v>0.000212813149416509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0.0150128131494165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158.241666666667</v>
      </c>
      <c r="AU91" s="1">
        <f t="shared" ref="AU91:AU102" si="96">AT91*10000*AS91*0.67*AR91*AQ91</f>
        <v>21751.3609373093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-1.50945882806452</v>
      </c>
      <c r="E92" s="13">
        <f t="shared" ref="E92:E103" si="97">D91</f>
        <v>1.54</v>
      </c>
      <c r="F92" s="9" t="s">
        <v>107</v>
      </c>
      <c r="G92" s="6">
        <v>2</v>
      </c>
      <c r="H92" s="11">
        <f t="shared" si="80"/>
        <v>-1.50945882806452</v>
      </c>
      <c r="I92" s="11">
        <f t="shared" si="81"/>
        <v>271.640541171935</v>
      </c>
      <c r="J92" s="11">
        <f t="shared" si="82"/>
        <v>0.0142949248301144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0.15022432256963</v>
      </c>
      <c r="P92" s="11">
        <f t="shared" si="85"/>
        <v>0.00214744539878772</v>
      </c>
      <c r="Q92" s="17">
        <f t="shared" si="86"/>
        <v>0.000386540171781789</v>
      </c>
      <c r="R92" s="11">
        <f t="shared" si="87"/>
        <v>0.0136656</v>
      </c>
      <c r="S92" s="18">
        <f t="shared" si="88"/>
        <v>0.0282856348628519</v>
      </c>
      <c r="T92" s="3">
        <v>0.01</v>
      </c>
      <c r="U92" s="19">
        <f t="shared" si="89"/>
        <v>0.000282856348628519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0.0150828563486285</v>
      </c>
      <c r="AR92" s="27">
        <f t="shared" si="93"/>
        <v>7.592</v>
      </c>
      <c r="AS92" s="1">
        <f t="shared" si="94"/>
        <v>0.18</v>
      </c>
      <c r="AT92" s="2">
        <f t="shared" si="95"/>
        <v>158.241666666667</v>
      </c>
      <c r="AU92" s="1">
        <f t="shared" si="96"/>
        <v>21852.8432439297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1.3613094825</v>
      </c>
      <c r="E93" s="13">
        <f t="shared" si="97"/>
        <v>-1.50945882806452</v>
      </c>
      <c r="F93" s="9" t="s">
        <v>107</v>
      </c>
      <c r="G93" s="6">
        <v>3</v>
      </c>
      <c r="H93" s="11">
        <f t="shared" si="80"/>
        <v>1.3613094825</v>
      </c>
      <c r="I93" s="11">
        <f t="shared" si="81"/>
        <v>274.5113094825</v>
      </c>
      <c r="J93" s="11">
        <f t="shared" si="82"/>
        <v>0.0207959013661388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0.223996877170842</v>
      </c>
      <c r="P93" s="11">
        <f t="shared" si="85"/>
        <v>0.00465821696396795</v>
      </c>
      <c r="Q93" s="17">
        <f t="shared" si="86"/>
        <v>0.00083847905351423</v>
      </c>
      <c r="R93" s="11">
        <f t="shared" si="87"/>
        <v>0.0136656</v>
      </c>
      <c r="S93" s="18">
        <f t="shared" si="88"/>
        <v>0.0613569146992617</v>
      </c>
      <c r="T93" s="3">
        <v>0.01</v>
      </c>
      <c r="U93" s="19">
        <f t="shared" si="89"/>
        <v>0.000613569146992617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0.0154135691469926</v>
      </c>
      <c r="AR93" s="27">
        <f t="shared" si="93"/>
        <v>7.592</v>
      </c>
      <c r="AS93" s="1">
        <f t="shared" si="94"/>
        <v>0.18</v>
      </c>
      <c r="AT93" s="2">
        <f t="shared" si="95"/>
        <v>158.241666666667</v>
      </c>
      <c r="AU93" s="1">
        <f t="shared" si="96"/>
        <v>22331.9975085043</v>
      </c>
    </row>
    <row r="94" s="1" customFormat="1" spans="1:47">
      <c r="A94" s="6"/>
      <c r="B94" s="6"/>
      <c r="C94" s="9">
        <v>3</v>
      </c>
      <c r="D94" s="12">
        <v>9.65943519054839</v>
      </c>
      <c r="E94" s="13">
        <f t="shared" si="97"/>
        <v>1.3613094825</v>
      </c>
      <c r="F94" s="9" t="s">
        <v>107</v>
      </c>
      <c r="G94" s="6">
        <v>4</v>
      </c>
      <c r="H94" s="11">
        <f t="shared" si="80"/>
        <v>9.65943519054839</v>
      </c>
      <c r="I94" s="11">
        <f t="shared" si="81"/>
        <v>282.809435190548</v>
      </c>
      <c r="J94" s="11">
        <f t="shared" si="82"/>
        <v>0.0588795869739284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0.295258660206874</v>
      </c>
      <c r="P94" s="11">
        <f t="shared" si="85"/>
        <v>0.0173847079634562</v>
      </c>
      <c r="Q94" s="17">
        <f t="shared" si="86"/>
        <v>0.00312924743342212</v>
      </c>
      <c r="R94" s="11">
        <f t="shared" si="87"/>
        <v>0.0136656</v>
      </c>
      <c r="S94" s="18">
        <f t="shared" si="88"/>
        <v>0.22898719656818</v>
      </c>
      <c r="T94" s="3">
        <v>0.01</v>
      </c>
      <c r="U94" s="19">
        <f t="shared" si="89"/>
        <v>0.0022898719656818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0.0293898719656818</v>
      </c>
      <c r="AR94" s="27">
        <f t="shared" si="93"/>
        <v>7.592</v>
      </c>
      <c r="AS94" s="1">
        <f t="shared" si="94"/>
        <v>0.18</v>
      </c>
      <c r="AT94" s="2">
        <f t="shared" si="95"/>
        <v>158.241666666667</v>
      </c>
      <c r="AU94" s="1">
        <f t="shared" si="96"/>
        <v>42581.6072353966</v>
      </c>
    </row>
    <row r="95" s="1" customFormat="1" spans="1:47">
      <c r="A95" s="6"/>
      <c r="B95" s="6"/>
      <c r="C95" s="9">
        <v>4</v>
      </c>
      <c r="D95" s="12">
        <v>15.7575607127</v>
      </c>
      <c r="E95" s="13">
        <f t="shared" si="97"/>
        <v>9.65943519054839</v>
      </c>
      <c r="F95" s="9" t="s">
        <v>107</v>
      </c>
      <c r="G95" s="6">
        <v>5</v>
      </c>
      <c r="H95" s="11">
        <f t="shared" si="80"/>
        <v>15.7575607127</v>
      </c>
      <c r="I95" s="11">
        <f t="shared" si="81"/>
        <v>288.9075607127</v>
      </c>
      <c r="J95" s="11">
        <f t="shared" si="82"/>
        <v>0.121778208100875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0.263980254631247</v>
      </c>
      <c r="O95" s="11">
        <f t="shared" si="98"/>
        <v>0.0898136976121709</v>
      </c>
      <c r="P95" s="11">
        <f t="shared" si="85"/>
        <v>0.010937351158124</v>
      </c>
      <c r="Q95" s="17">
        <f t="shared" si="86"/>
        <v>0.00196872320846233</v>
      </c>
      <c r="R95" s="11">
        <f t="shared" si="87"/>
        <v>0.0136656</v>
      </c>
      <c r="S95" s="18">
        <f t="shared" si="88"/>
        <v>0.1440641617245</v>
      </c>
      <c r="T95" s="3">
        <v>0.01</v>
      </c>
      <c r="U95" s="19">
        <f t="shared" si="89"/>
        <v>0.001440641617245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0.028540641617245</v>
      </c>
      <c r="AR95" s="27">
        <f t="shared" si="93"/>
        <v>7.592</v>
      </c>
      <c r="AS95" s="1">
        <f t="shared" si="94"/>
        <v>0.18</v>
      </c>
      <c r="AT95" s="2">
        <f t="shared" si="95"/>
        <v>158.241666666667</v>
      </c>
      <c r="AU95" s="1">
        <f t="shared" si="96"/>
        <v>41351.1972087133</v>
      </c>
    </row>
    <row r="96" s="1" customFormat="1" spans="1:47">
      <c r="A96" s="6"/>
      <c r="B96" s="6"/>
      <c r="C96" s="9">
        <v>5</v>
      </c>
      <c r="D96" s="12">
        <v>20.7089007941936</v>
      </c>
      <c r="E96" s="13">
        <f t="shared" si="97"/>
        <v>15.7575607127</v>
      </c>
      <c r="F96" s="9" t="s">
        <v>109</v>
      </c>
      <c r="G96" s="6">
        <v>6</v>
      </c>
      <c r="H96" s="11">
        <f t="shared" si="80"/>
        <v>20.7089007941936</v>
      </c>
      <c r="I96" s="11">
        <f t="shared" si="81"/>
        <v>293.858900794194</v>
      </c>
      <c r="J96" s="11">
        <f t="shared" si="82"/>
        <v>0.214875921391772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0.154796346454047</v>
      </c>
      <c r="P96" s="11">
        <f t="shared" si="85"/>
        <v>0.0332620075723932</v>
      </c>
      <c r="Q96" s="17">
        <f t="shared" si="86"/>
        <v>0.00598716136303078</v>
      </c>
      <c r="R96" s="11">
        <f t="shared" si="87"/>
        <v>0.0136656</v>
      </c>
      <c r="S96" s="18">
        <f t="shared" si="88"/>
        <v>0.438119172449858</v>
      </c>
      <c r="T96" s="3">
        <v>0.01</v>
      </c>
      <c r="U96" s="19">
        <f t="shared" si="89"/>
        <v>0.00438119172449858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0.0314811917244986</v>
      </c>
      <c r="AR96" s="27">
        <f t="shared" si="93"/>
        <v>7.592</v>
      </c>
      <c r="AS96" s="1">
        <f t="shared" si="94"/>
        <v>0.18</v>
      </c>
      <c r="AT96" s="2">
        <f t="shared" si="95"/>
        <v>158.241666666667</v>
      </c>
      <c r="AU96" s="1">
        <f t="shared" si="96"/>
        <v>45611.6223602514</v>
      </c>
    </row>
    <row r="97" s="1" customFormat="1" spans="1:47">
      <c r="A97" s="6"/>
      <c r="B97" s="6"/>
      <c r="C97" s="9">
        <v>6</v>
      </c>
      <c r="D97" s="12">
        <v>25.7939083473333</v>
      </c>
      <c r="E97" s="13">
        <f t="shared" si="97"/>
        <v>20.7089007941936</v>
      </c>
      <c r="F97" s="9" t="s">
        <v>107</v>
      </c>
      <c r="G97" s="6">
        <v>7</v>
      </c>
      <c r="H97" s="11">
        <f t="shared" si="80"/>
        <v>25.7939083473333</v>
      </c>
      <c r="I97" s="11">
        <f t="shared" si="81"/>
        <v>298.943908347333</v>
      </c>
      <c r="J97" s="11">
        <f t="shared" si="82"/>
        <v>0.377537879266284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0.197454338881654</v>
      </c>
      <c r="P97" s="11">
        <f t="shared" si="85"/>
        <v>0.0745464923533056</v>
      </c>
      <c r="Q97" s="17">
        <f t="shared" si="86"/>
        <v>0.013418368623595</v>
      </c>
      <c r="R97" s="11">
        <f t="shared" si="87"/>
        <v>0.0136656</v>
      </c>
      <c r="S97" s="18">
        <f t="shared" si="88"/>
        <v>0.981908487266934</v>
      </c>
      <c r="T97" s="3">
        <v>0.01</v>
      </c>
      <c r="U97" s="19">
        <f t="shared" si="89"/>
        <v>0.00981908487266934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0.0443190848726693</v>
      </c>
      <c r="AR97" s="27">
        <f t="shared" si="93"/>
        <v>7.592</v>
      </c>
      <c r="AS97" s="1">
        <f t="shared" si="94"/>
        <v>0.18</v>
      </c>
      <c r="AT97" s="2">
        <f t="shared" si="95"/>
        <v>158.241666666667</v>
      </c>
      <c r="AU97" s="1">
        <f t="shared" si="96"/>
        <v>64211.8437019341</v>
      </c>
    </row>
    <row r="98" s="1" customFormat="1" spans="1:47">
      <c r="A98" s="6"/>
      <c r="B98" s="6"/>
      <c r="C98" s="9">
        <v>7</v>
      </c>
      <c r="D98" s="12">
        <v>28.2649325345161</v>
      </c>
      <c r="E98" s="13">
        <f t="shared" si="97"/>
        <v>25.7939083473333</v>
      </c>
      <c r="F98" s="9" t="s">
        <v>107</v>
      </c>
      <c r="G98" s="6">
        <v>8</v>
      </c>
      <c r="H98" s="11">
        <f t="shared" si="80"/>
        <v>28.2649325345161</v>
      </c>
      <c r="I98" s="11">
        <f t="shared" si="81"/>
        <v>301.414932534516</v>
      </c>
      <c r="J98" s="11">
        <f t="shared" si="82"/>
        <v>0.493087933770691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0.198827846528348</v>
      </c>
      <c r="P98" s="11">
        <f t="shared" si="85"/>
        <v>0.0980396120207391</v>
      </c>
      <c r="Q98" s="17">
        <f t="shared" si="86"/>
        <v>0.017647130163733</v>
      </c>
      <c r="R98" s="11">
        <f t="shared" si="87"/>
        <v>0.0136656</v>
      </c>
      <c r="S98" s="18">
        <f t="shared" si="88"/>
        <v>1.29135421523629</v>
      </c>
      <c r="T98" s="3">
        <v>0.01</v>
      </c>
      <c r="U98" s="19">
        <f t="shared" si="89"/>
        <v>0.0129135421523629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0.0474135421523629</v>
      </c>
      <c r="AR98" s="27">
        <f t="shared" si="93"/>
        <v>7.592</v>
      </c>
      <c r="AS98" s="1">
        <f t="shared" si="94"/>
        <v>0.18</v>
      </c>
      <c r="AT98" s="2">
        <f t="shared" si="95"/>
        <v>158.241666666667</v>
      </c>
      <c r="AU98" s="1">
        <f t="shared" si="96"/>
        <v>68695.2577380512</v>
      </c>
    </row>
    <row r="99" s="1" customFormat="1" spans="1:47">
      <c r="A99" s="6"/>
      <c r="B99" s="6"/>
      <c r="C99" s="9">
        <v>8</v>
      </c>
      <c r="D99" s="12">
        <v>27.6845841677419</v>
      </c>
      <c r="E99" s="13">
        <f t="shared" si="97"/>
        <v>28.2649325345161</v>
      </c>
      <c r="F99" s="9" t="s">
        <v>107</v>
      </c>
      <c r="G99" s="6">
        <v>9</v>
      </c>
      <c r="H99" s="11">
        <f t="shared" si="80"/>
        <v>27.6845841677419</v>
      </c>
      <c r="I99" s="11">
        <f t="shared" si="81"/>
        <v>300.834584167742</v>
      </c>
      <c r="J99" s="11">
        <f t="shared" si="82"/>
        <v>0.463297658398637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0.176708234507609</v>
      </c>
      <c r="P99" s="11">
        <f t="shared" si="85"/>
        <v>0.0818685112671325</v>
      </c>
      <c r="Q99" s="17">
        <f t="shared" si="86"/>
        <v>0.0147363320280838</v>
      </c>
      <c r="R99" s="11">
        <f t="shared" si="87"/>
        <v>0.0136656</v>
      </c>
      <c r="S99" s="18">
        <f t="shared" si="88"/>
        <v>1.0783523612636</v>
      </c>
      <c r="T99" s="3">
        <v>0.01</v>
      </c>
      <c r="U99" s="19">
        <f t="shared" si="89"/>
        <v>0.010783523612636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0.037883523612636</v>
      </c>
      <c r="AR99" s="27">
        <f t="shared" si="93"/>
        <v>7.592</v>
      </c>
      <c r="AS99" s="1">
        <f t="shared" si="94"/>
        <v>0.18</v>
      </c>
      <c r="AT99" s="2">
        <f t="shared" si="95"/>
        <v>158.241666666667</v>
      </c>
      <c r="AU99" s="1">
        <f t="shared" si="96"/>
        <v>54887.6607917784</v>
      </c>
    </row>
    <row r="100" s="1" customFormat="1" spans="1:47">
      <c r="A100" s="6"/>
      <c r="B100" s="6"/>
      <c r="C100" s="9">
        <v>9</v>
      </c>
      <c r="D100" s="12">
        <v>21.5076124266667</v>
      </c>
      <c r="E100" s="13">
        <f t="shared" si="97"/>
        <v>27.6845841677419</v>
      </c>
      <c r="F100" s="9" t="s">
        <v>107</v>
      </c>
      <c r="G100" s="6">
        <v>10</v>
      </c>
      <c r="H100" s="11">
        <f t="shared" si="80"/>
        <v>21.5076124266667</v>
      </c>
      <c r="I100" s="11">
        <f t="shared" si="81"/>
        <v>294.657612426667</v>
      </c>
      <c r="J100" s="11">
        <f t="shared" si="82"/>
        <v>0.235068234430229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0.170759723240476</v>
      </c>
      <c r="P100" s="11">
        <f t="shared" si="85"/>
        <v>0.0401401866539334</v>
      </c>
      <c r="Q100" s="17">
        <f t="shared" si="86"/>
        <v>0.00722523359770801</v>
      </c>
      <c r="R100" s="11">
        <f t="shared" si="87"/>
        <v>0.0136656</v>
      </c>
      <c r="S100" s="18">
        <f t="shared" si="88"/>
        <v>0.528716894809449</v>
      </c>
      <c r="T100" s="3">
        <v>0.01</v>
      </c>
      <c r="U100" s="19">
        <f t="shared" si="89"/>
        <v>0.00528716894809449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0.0323871689480945</v>
      </c>
      <c r="AR100" s="27">
        <f t="shared" si="93"/>
        <v>7.592</v>
      </c>
      <c r="AS100" s="1">
        <f t="shared" si="94"/>
        <v>0.18</v>
      </c>
      <c r="AT100" s="2">
        <f t="shared" si="95"/>
        <v>158.241666666667</v>
      </c>
      <c r="AU100" s="1">
        <f t="shared" si="96"/>
        <v>46924.250273174</v>
      </c>
    </row>
    <row r="101" s="1" customFormat="1" spans="1:47">
      <c r="A101" s="6"/>
      <c r="B101" s="6"/>
      <c r="C101" s="9">
        <v>10</v>
      </c>
      <c r="D101" s="12">
        <v>14.5869012129032</v>
      </c>
      <c r="E101" s="13">
        <f t="shared" si="97"/>
        <v>21.5076124266667</v>
      </c>
      <c r="F101" s="9" t="s">
        <v>107</v>
      </c>
      <c r="G101" s="6">
        <v>11</v>
      </c>
      <c r="H101" s="11">
        <f t="shared" si="80"/>
        <v>14.5869012129032</v>
      </c>
      <c r="I101" s="11">
        <f t="shared" si="81"/>
        <v>287.736901212903</v>
      </c>
      <c r="J101" s="11">
        <f t="shared" si="82"/>
        <v>0.106174528864654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0.124088559757216</v>
      </c>
      <c r="O101" s="11">
        <f t="shared" si="98"/>
        <v>0.0824509768293272</v>
      </c>
      <c r="P101" s="11">
        <f t="shared" si="85"/>
        <v>0.00875419361928429</v>
      </c>
      <c r="Q101" s="17">
        <f t="shared" si="86"/>
        <v>0.00157575485147117</v>
      </c>
      <c r="R101" s="11">
        <f t="shared" si="87"/>
        <v>0.0136656</v>
      </c>
      <c r="S101" s="18">
        <f t="shared" si="88"/>
        <v>0.115308135132828</v>
      </c>
      <c r="T101" s="3">
        <v>0.01</v>
      </c>
      <c r="U101" s="19">
        <f t="shared" si="89"/>
        <v>0.00115308135132828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0.0159530813513283</v>
      </c>
      <c r="AR101" s="27">
        <f t="shared" si="93"/>
        <v>7.592</v>
      </c>
      <c r="AS101" s="1">
        <f t="shared" si="94"/>
        <v>0.18</v>
      </c>
      <c r="AT101" s="2">
        <f t="shared" si="95"/>
        <v>158.241666666667</v>
      </c>
      <c r="AU101" s="1">
        <f t="shared" si="96"/>
        <v>23113.6714406177</v>
      </c>
    </row>
    <row r="102" s="1" customFormat="1" spans="1:48">
      <c r="A102" s="6"/>
      <c r="B102" s="6"/>
      <c r="C102" s="9">
        <v>11</v>
      </c>
      <c r="D102" s="12">
        <v>8.71855518943333</v>
      </c>
      <c r="E102" s="13">
        <f t="shared" si="97"/>
        <v>14.5869012129032</v>
      </c>
      <c r="F102" s="9" t="s">
        <v>109</v>
      </c>
      <c r="G102" s="6">
        <v>12</v>
      </c>
      <c r="H102" s="11">
        <f t="shared" si="80"/>
        <v>8.71855518943333</v>
      </c>
      <c r="I102" s="11">
        <f t="shared" si="81"/>
        <v>281.868555189433</v>
      </c>
      <c r="J102" s="11">
        <f t="shared" si="82"/>
        <v>0.0524872767106261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0.149616783210043</v>
      </c>
      <c r="P102" s="11">
        <f t="shared" si="85"/>
        <v>0.00785297750089928</v>
      </c>
      <c r="Q102" s="17">
        <f t="shared" si="86"/>
        <v>0.00141353595016187</v>
      </c>
      <c r="R102" s="11">
        <f t="shared" si="87"/>
        <v>0.0136656</v>
      </c>
      <c r="S102" s="18">
        <f t="shared" si="88"/>
        <v>0.103437532941244</v>
      </c>
      <c r="T102" s="3">
        <v>0.01</v>
      </c>
      <c r="U102" s="19">
        <f t="shared" si="89"/>
        <v>0.00103437532941244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0.0158343753294124</v>
      </c>
      <c r="AR102" s="27">
        <f t="shared" si="93"/>
        <v>7.592</v>
      </c>
      <c r="AS102" s="1">
        <f t="shared" si="94"/>
        <v>0.18</v>
      </c>
      <c r="AT102" s="2">
        <f t="shared" si="95"/>
        <v>158.241666666667</v>
      </c>
      <c r="AU102" s="1">
        <f t="shared" si="96"/>
        <v>22941.683852254</v>
      </c>
      <c r="AV102" s="1">
        <f>SUM(AU91:AU102)</f>
        <v>476254.996291914</v>
      </c>
    </row>
    <row r="103" s="1" customFormat="1" spans="1:46">
      <c r="A103" s="6"/>
      <c r="B103" s="6"/>
      <c r="C103" s="9">
        <v>12</v>
      </c>
      <c r="D103" s="12">
        <v>0.442517326741936</v>
      </c>
      <c r="E103" s="13">
        <f t="shared" si="97"/>
        <v>8.71855518943333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66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spans="1:66">
      <c r="A106" s="32" t="s">
        <v>47</v>
      </c>
      <c r="B106" s="32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6" t="s">
        <v>91</v>
      </c>
      <c r="L106" s="6" t="s">
        <v>92</v>
      </c>
      <c r="M106" s="6" t="s">
        <v>93</v>
      </c>
      <c r="N106" s="6" t="s">
        <v>94</v>
      </c>
      <c r="O106" s="6" t="s">
        <v>95</v>
      </c>
      <c r="P106" s="6" t="s">
        <v>96</v>
      </c>
      <c r="Q106" s="6" t="s">
        <v>97</v>
      </c>
      <c r="R106" s="6" t="s">
        <v>98</v>
      </c>
      <c r="S106" s="4" t="s">
        <v>99</v>
      </c>
      <c r="T106" s="4" t="s">
        <v>100</v>
      </c>
      <c r="U106" s="4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</row>
    <row r="107" s="6" customFormat="1" spans="1:78">
      <c r="A107" s="6" t="s">
        <v>105</v>
      </c>
      <c r="B107" s="6">
        <f>F9</f>
        <v>108.2955</v>
      </c>
      <c r="C107" s="9" t="s">
        <v>106</v>
      </c>
      <c r="D107" s="10">
        <v>1.54</v>
      </c>
      <c r="E107" s="9"/>
      <c r="F107" s="9"/>
      <c r="G107" s="6">
        <v>1</v>
      </c>
      <c r="H107" s="11">
        <f t="shared" ref="H107:H118" si="99">E108</f>
        <v>1.54</v>
      </c>
      <c r="I107" s="11">
        <f t="shared" ref="I107:I118" si="100">H107+273.15</f>
        <v>274.69</v>
      </c>
      <c r="J107" s="11">
        <f t="shared" ref="J107:J118" si="101">EXP(($C$18*(I107-$C$16))/($C$19*I107*$C$16))</f>
        <v>0.0212813149416509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O107" s="11">
        <f>L107</f>
        <v>2.43664875</v>
      </c>
      <c r="P107" s="11">
        <f t="shared" ref="P107:P118" si="104">O107*J107</f>
        <v>0.0518550894509299</v>
      </c>
      <c r="Q107" s="17">
        <f t="shared" ref="Q107:Q118" si="105">P107*$B$109</f>
        <v>0.0233347902529185</v>
      </c>
      <c r="R107" s="11">
        <f t="shared" ref="R107:R118" si="106">L107*$B$109</f>
        <v>1.0964919375</v>
      </c>
      <c r="S107" s="18">
        <f t="shared" ref="S107:S118" si="107">Q107/R107</f>
        <v>0.0212813149416509</v>
      </c>
      <c r="T107" s="4">
        <v>0.27</v>
      </c>
      <c r="U107" s="33">
        <f t="shared" ref="U107:U118" si="108">S107*T107</f>
        <v>0.00574595503424574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0.228132405442825</v>
      </c>
      <c r="AC107" s="27">
        <f t="shared" ref="AC107:AC118" si="110">$B$107/12</f>
        <v>9.024625</v>
      </c>
      <c r="AD107" s="1">
        <f t="shared" ref="AD107:AD118" si="111">$B$109</f>
        <v>0.45</v>
      </c>
      <c r="AE107" s="28">
        <f t="shared" ref="AE107:AE118" si="112">$E$9/12</f>
        <v>563.0825</v>
      </c>
      <c r="AF107" s="1">
        <f t="shared" ref="AF107:AF118" si="113">AE107*10000*AC107*AB107</f>
        <v>11592795.4930758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29"/>
      <c r="BP107" s="4"/>
      <c r="BQ107" s="33"/>
      <c r="BR107" s="18"/>
      <c r="BS107" s="20"/>
      <c r="BT107" s="20"/>
      <c r="BU107" s="18"/>
      <c r="BV107" s="20"/>
      <c r="BW107" s="33"/>
      <c r="BX107" s="4"/>
      <c r="BY107" s="4"/>
      <c r="BZ107" s="4"/>
    </row>
    <row r="108" s="6" customFormat="1" spans="1:78">
      <c r="A108" s="6" t="s">
        <v>108</v>
      </c>
      <c r="B108" s="6">
        <v>27</v>
      </c>
      <c r="C108" s="9">
        <v>1</v>
      </c>
      <c r="D108" s="12">
        <v>-1.50945882806452</v>
      </c>
      <c r="E108" s="13">
        <f t="shared" ref="E108:E119" si="114">D107</f>
        <v>1.54</v>
      </c>
      <c r="F108" s="9" t="s">
        <v>107</v>
      </c>
      <c r="G108" s="6">
        <v>2</v>
      </c>
      <c r="H108" s="11">
        <f t="shared" si="99"/>
        <v>-1.50945882806452</v>
      </c>
      <c r="I108" s="11">
        <f t="shared" si="100"/>
        <v>271.640541171935</v>
      </c>
      <c r="J108" s="11">
        <f t="shared" si="101"/>
        <v>0.0142949248301144</v>
      </c>
      <c r="K108" s="11">
        <f t="shared" si="102"/>
        <v>9.024625</v>
      </c>
      <c r="L108" s="11">
        <f t="shared" si="103"/>
        <v>2.43664875</v>
      </c>
      <c r="M108" s="6" t="s">
        <v>107</v>
      </c>
      <c r="O108" s="11">
        <f t="shared" ref="O108:O118" si="115">L108+O107-P107-N108</f>
        <v>4.82144241054907</v>
      </c>
      <c r="P108" s="11">
        <f t="shared" si="104"/>
        <v>0.0689221568315245</v>
      </c>
      <c r="Q108" s="17">
        <f t="shared" si="105"/>
        <v>0.031014970574186</v>
      </c>
      <c r="R108" s="11">
        <f t="shared" si="106"/>
        <v>1.0964919375</v>
      </c>
      <c r="S108" s="18">
        <f t="shared" si="107"/>
        <v>0.0282856348628519</v>
      </c>
      <c r="T108" s="4">
        <v>0.27</v>
      </c>
      <c r="U108" s="33">
        <f t="shared" si="108"/>
        <v>0.00763712141297002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0.22870259210601</v>
      </c>
      <c r="AC108" s="27">
        <f t="shared" si="110"/>
        <v>9.024625</v>
      </c>
      <c r="AD108" s="1">
        <f t="shared" si="111"/>
        <v>0.45</v>
      </c>
      <c r="AE108" s="28">
        <f t="shared" si="112"/>
        <v>563.0825</v>
      </c>
      <c r="AF108" s="1">
        <f t="shared" si="113"/>
        <v>11621770.1464854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29"/>
      <c r="BP108" s="4"/>
      <c r="BQ108" s="33"/>
      <c r="BR108" s="18"/>
      <c r="BS108" s="20"/>
      <c r="BT108" s="20"/>
      <c r="BU108" s="18"/>
      <c r="BV108" s="20"/>
      <c r="BW108" s="33"/>
      <c r="BX108" s="4"/>
      <c r="BY108" s="4"/>
      <c r="BZ108" s="4"/>
    </row>
    <row r="109" s="6" customFormat="1" spans="1:78">
      <c r="A109" s="6" t="s">
        <v>70</v>
      </c>
      <c r="B109" s="6">
        <f>G9</f>
        <v>0.45</v>
      </c>
      <c r="C109" s="9">
        <v>2</v>
      </c>
      <c r="D109" s="12">
        <v>1.3613094825</v>
      </c>
      <c r="E109" s="13">
        <f t="shared" si="114"/>
        <v>-1.50945882806452</v>
      </c>
      <c r="F109" s="9" t="s">
        <v>107</v>
      </c>
      <c r="G109" s="6">
        <v>3</v>
      </c>
      <c r="H109" s="11">
        <f t="shared" si="99"/>
        <v>1.3613094825</v>
      </c>
      <c r="I109" s="11">
        <f t="shared" si="100"/>
        <v>274.5113094825</v>
      </c>
      <c r="J109" s="11">
        <f t="shared" si="101"/>
        <v>0.0207959013661388</v>
      </c>
      <c r="K109" s="11">
        <f t="shared" si="102"/>
        <v>9.024625</v>
      </c>
      <c r="L109" s="11">
        <f t="shared" si="103"/>
        <v>2.43664875</v>
      </c>
      <c r="M109" s="6" t="s">
        <v>107</v>
      </c>
      <c r="O109" s="11">
        <f t="shared" si="115"/>
        <v>7.18916900371755</v>
      </c>
      <c r="P109" s="11">
        <f t="shared" si="104"/>
        <v>0.149505249505813</v>
      </c>
      <c r="Q109" s="17">
        <f t="shared" si="105"/>
        <v>0.0672773622776157</v>
      </c>
      <c r="R109" s="11">
        <f t="shared" si="106"/>
        <v>1.0964919375</v>
      </c>
      <c r="S109" s="18">
        <f t="shared" si="107"/>
        <v>0.0613569146992617</v>
      </c>
      <c r="T109" s="4">
        <v>0.27</v>
      </c>
      <c r="U109" s="33">
        <f t="shared" si="108"/>
        <v>0.0165663669688007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0.231394759641093</v>
      </c>
      <c r="AC109" s="27">
        <f t="shared" si="110"/>
        <v>9.024625</v>
      </c>
      <c r="AD109" s="1">
        <f t="shared" si="111"/>
        <v>0.45</v>
      </c>
      <c r="AE109" s="28">
        <f t="shared" si="112"/>
        <v>563.0825</v>
      </c>
      <c r="AF109" s="1">
        <f t="shared" si="113"/>
        <v>11758575.5582669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29"/>
      <c r="BP109" s="4"/>
      <c r="BQ109" s="33"/>
      <c r="BR109" s="18"/>
      <c r="BS109" s="20"/>
      <c r="BT109" s="20"/>
      <c r="BU109" s="18"/>
      <c r="BV109" s="20"/>
      <c r="BW109" s="33"/>
      <c r="BX109" s="4"/>
      <c r="BY109" s="4"/>
      <c r="BZ109" s="4"/>
    </row>
    <row r="110" s="6" customFormat="1" spans="3:78">
      <c r="C110" s="9">
        <v>3</v>
      </c>
      <c r="D110" s="12">
        <v>9.65943519054839</v>
      </c>
      <c r="E110" s="13">
        <f t="shared" si="114"/>
        <v>1.3613094825</v>
      </c>
      <c r="F110" s="9" t="s">
        <v>107</v>
      </c>
      <c r="G110" s="6">
        <v>4</v>
      </c>
      <c r="H110" s="11">
        <f t="shared" si="99"/>
        <v>9.65943519054839</v>
      </c>
      <c r="I110" s="11">
        <f t="shared" si="100"/>
        <v>282.809435190548</v>
      </c>
      <c r="J110" s="11">
        <f t="shared" si="101"/>
        <v>0.0588795869739284</v>
      </c>
      <c r="K110" s="11">
        <f t="shared" si="102"/>
        <v>9.024625</v>
      </c>
      <c r="L110" s="11">
        <f t="shared" si="103"/>
        <v>2.43664875</v>
      </c>
      <c r="M110" s="6" t="s">
        <v>107</v>
      </c>
      <c r="O110" s="11">
        <f t="shared" si="115"/>
        <v>9.47631250421173</v>
      </c>
      <c r="P110" s="11">
        <f t="shared" si="104"/>
        <v>0.55796136628386</v>
      </c>
      <c r="Q110" s="17">
        <f t="shared" si="105"/>
        <v>0.251082614827737</v>
      </c>
      <c r="R110" s="11">
        <f t="shared" si="106"/>
        <v>1.0964919375</v>
      </c>
      <c r="S110" s="18">
        <f t="shared" si="107"/>
        <v>0.22898719656818</v>
      </c>
      <c r="T110" s="4">
        <v>0.27</v>
      </c>
      <c r="U110" s="33">
        <f t="shared" si="108"/>
        <v>0.0618265430734086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0.293840702736633</v>
      </c>
      <c r="AC110" s="27">
        <f t="shared" si="110"/>
        <v>9.024625</v>
      </c>
      <c r="AD110" s="1">
        <f t="shared" si="111"/>
        <v>0.45</v>
      </c>
      <c r="AE110" s="28">
        <f t="shared" si="112"/>
        <v>563.0825</v>
      </c>
      <c r="AF110" s="1">
        <f t="shared" si="113"/>
        <v>14931833.8521671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29"/>
      <c r="BP110" s="4"/>
      <c r="BQ110" s="33"/>
      <c r="BR110" s="18"/>
      <c r="BS110" s="20"/>
      <c r="BT110" s="20"/>
      <c r="BU110" s="18"/>
      <c r="BV110" s="20"/>
      <c r="BW110" s="33"/>
      <c r="BX110" s="4"/>
      <c r="BY110" s="4"/>
      <c r="BZ110" s="4"/>
    </row>
    <row r="111" s="6" customFormat="1" spans="3:78">
      <c r="C111" s="9">
        <v>4</v>
      </c>
      <c r="D111" s="12">
        <v>15.7575607127</v>
      </c>
      <c r="E111" s="13">
        <f t="shared" si="114"/>
        <v>9.65943519054839</v>
      </c>
      <c r="F111" s="9" t="s">
        <v>107</v>
      </c>
      <c r="G111" s="6">
        <v>5</v>
      </c>
      <c r="H111" s="11">
        <f t="shared" si="99"/>
        <v>15.7575607127</v>
      </c>
      <c r="I111" s="11">
        <f t="shared" si="100"/>
        <v>288.9075607127</v>
      </c>
      <c r="J111" s="11">
        <f t="shared" si="101"/>
        <v>0.121778208100875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8.47243358103148</v>
      </c>
      <c r="O111" s="11">
        <f t="shared" si="115"/>
        <v>2.88256630689639</v>
      </c>
      <c r="P111" s="11">
        <f t="shared" si="104"/>
        <v>0.351033759585801</v>
      </c>
      <c r="Q111" s="17">
        <f t="shared" si="105"/>
        <v>0.15796519181361</v>
      </c>
      <c r="R111" s="11">
        <f t="shared" si="106"/>
        <v>1.0964919375</v>
      </c>
      <c r="S111" s="18">
        <f t="shared" si="107"/>
        <v>0.1440641617245</v>
      </c>
      <c r="T111" s="4">
        <v>0.27</v>
      </c>
      <c r="U111" s="33">
        <f t="shared" si="108"/>
        <v>0.038897323665615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0.286927543085183</v>
      </c>
      <c r="AC111" s="27">
        <f t="shared" si="110"/>
        <v>9.024625</v>
      </c>
      <c r="AD111" s="1">
        <f t="shared" si="111"/>
        <v>0.45</v>
      </c>
      <c r="AE111" s="28">
        <f t="shared" si="112"/>
        <v>563.0825</v>
      </c>
      <c r="AF111" s="1">
        <f t="shared" si="113"/>
        <v>14580534.1501599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29"/>
      <c r="BP111" s="4"/>
      <c r="BQ111" s="33"/>
      <c r="BR111" s="18"/>
      <c r="BS111" s="20"/>
      <c r="BT111" s="20"/>
      <c r="BU111" s="18"/>
      <c r="BV111" s="20"/>
      <c r="BW111" s="33"/>
      <c r="BX111" s="4"/>
      <c r="BY111" s="4"/>
      <c r="BZ111" s="4"/>
    </row>
    <row r="112" s="6" customFormat="1" spans="3:78">
      <c r="C112" s="9">
        <v>5</v>
      </c>
      <c r="D112" s="12">
        <v>20.7089007941936</v>
      </c>
      <c r="E112" s="13">
        <f t="shared" si="114"/>
        <v>15.7575607127</v>
      </c>
      <c r="F112" s="9" t="s">
        <v>109</v>
      </c>
      <c r="G112" s="6">
        <v>6</v>
      </c>
      <c r="H112" s="11">
        <f t="shared" si="99"/>
        <v>20.7089007941936</v>
      </c>
      <c r="I112" s="11">
        <f t="shared" si="100"/>
        <v>293.858900794194</v>
      </c>
      <c r="J112" s="11">
        <f t="shared" si="101"/>
        <v>0.214875921391772</v>
      </c>
      <c r="K112" s="11">
        <f t="shared" si="102"/>
        <v>9.024625</v>
      </c>
      <c r="L112" s="11">
        <f t="shared" si="103"/>
        <v>2.43664875</v>
      </c>
      <c r="M112" s="6" t="s">
        <v>107</v>
      </c>
      <c r="O112" s="11">
        <f t="shared" si="115"/>
        <v>4.96818129731059</v>
      </c>
      <c r="P112" s="11">
        <f t="shared" si="104"/>
        <v>1.06754253390098</v>
      </c>
      <c r="Q112" s="17">
        <f t="shared" si="105"/>
        <v>0.480394140255441</v>
      </c>
      <c r="R112" s="11">
        <f t="shared" si="106"/>
        <v>1.0964919375</v>
      </c>
      <c r="S112" s="18">
        <f t="shared" si="107"/>
        <v>0.438119172449858</v>
      </c>
      <c r="T112" s="4">
        <v>0.27</v>
      </c>
      <c r="U112" s="33">
        <f t="shared" si="108"/>
        <v>0.118292176561462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0.326065091233281</v>
      </c>
      <c r="AC112" s="27">
        <f t="shared" si="110"/>
        <v>9.024625</v>
      </c>
      <c r="AD112" s="1">
        <f t="shared" si="111"/>
        <v>0.45</v>
      </c>
      <c r="AE112" s="28">
        <f t="shared" si="112"/>
        <v>563.0825</v>
      </c>
      <c r="AF112" s="1">
        <f t="shared" si="113"/>
        <v>16569351.0869761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29"/>
      <c r="BP112" s="4"/>
      <c r="BQ112" s="33"/>
      <c r="BR112" s="18"/>
      <c r="BS112" s="20"/>
      <c r="BT112" s="20"/>
      <c r="BU112" s="18"/>
      <c r="BV112" s="20"/>
      <c r="BW112" s="33"/>
      <c r="BX112" s="4"/>
      <c r="BY112" s="4"/>
      <c r="BZ112" s="4"/>
    </row>
    <row r="113" s="6" customFormat="1" spans="3:78">
      <c r="C113" s="9">
        <v>6</v>
      </c>
      <c r="D113" s="12">
        <v>25.7939083473333</v>
      </c>
      <c r="E113" s="13">
        <f t="shared" si="114"/>
        <v>20.7089007941936</v>
      </c>
      <c r="F113" s="9" t="s">
        <v>107</v>
      </c>
      <c r="G113" s="6">
        <v>7</v>
      </c>
      <c r="H113" s="11">
        <f t="shared" si="99"/>
        <v>25.7939083473333</v>
      </c>
      <c r="I113" s="11">
        <f t="shared" si="100"/>
        <v>298.943908347333</v>
      </c>
      <c r="J113" s="11">
        <f t="shared" si="101"/>
        <v>0.377537879266284</v>
      </c>
      <c r="K113" s="11">
        <f t="shared" si="102"/>
        <v>9.024625</v>
      </c>
      <c r="L113" s="11">
        <f t="shared" si="103"/>
        <v>2.43664875</v>
      </c>
      <c r="M113" s="6" t="s">
        <v>107</v>
      </c>
      <c r="O113" s="11">
        <f t="shared" si="115"/>
        <v>6.33728751340961</v>
      </c>
      <c r="P113" s="11">
        <f t="shared" si="104"/>
        <v>2.39256608811336</v>
      </c>
      <c r="Q113" s="17">
        <f t="shared" si="105"/>
        <v>1.07665473965101</v>
      </c>
      <c r="R113" s="11">
        <f t="shared" si="106"/>
        <v>1.0964919375</v>
      </c>
      <c r="S113" s="18">
        <f t="shared" si="107"/>
        <v>0.981908487266934</v>
      </c>
      <c r="T113" s="4">
        <v>0.27</v>
      </c>
      <c r="U113" s="33">
        <f t="shared" si="108"/>
        <v>0.265115291562072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0.370332260405965</v>
      </c>
      <c r="AC113" s="27">
        <f t="shared" si="110"/>
        <v>9.024625</v>
      </c>
      <c r="AD113" s="1">
        <f t="shared" si="111"/>
        <v>0.45</v>
      </c>
      <c r="AE113" s="28">
        <f t="shared" si="112"/>
        <v>563.0825</v>
      </c>
      <c r="AF113" s="1">
        <f t="shared" si="113"/>
        <v>18818835.2770024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29"/>
      <c r="BP113" s="4"/>
      <c r="BQ113" s="33"/>
      <c r="BR113" s="18"/>
      <c r="BS113" s="20"/>
      <c r="BT113" s="20"/>
      <c r="BU113" s="18"/>
      <c r="BV113" s="20"/>
      <c r="BW113" s="33"/>
      <c r="BX113" s="4"/>
      <c r="BY113" s="4"/>
      <c r="BZ113" s="4"/>
    </row>
    <row r="114" s="6" customFormat="1" spans="3:78">
      <c r="C114" s="9">
        <v>7</v>
      </c>
      <c r="D114" s="12">
        <v>28.2649325345161</v>
      </c>
      <c r="E114" s="13">
        <f t="shared" si="114"/>
        <v>25.7939083473333</v>
      </c>
      <c r="F114" s="9" t="s">
        <v>107</v>
      </c>
      <c r="G114" s="6">
        <v>8</v>
      </c>
      <c r="H114" s="11">
        <f t="shared" si="99"/>
        <v>28.2649325345161</v>
      </c>
      <c r="I114" s="11">
        <f t="shared" si="100"/>
        <v>301.414932534516</v>
      </c>
      <c r="J114" s="11">
        <f t="shared" si="101"/>
        <v>0.493087933770691</v>
      </c>
      <c r="K114" s="11">
        <f t="shared" si="102"/>
        <v>9.024625</v>
      </c>
      <c r="L114" s="11">
        <f t="shared" si="103"/>
        <v>2.43664875</v>
      </c>
      <c r="M114" s="6" t="s">
        <v>107</v>
      </c>
      <c r="O114" s="11">
        <f t="shared" si="115"/>
        <v>6.38137017529625</v>
      </c>
      <c r="P114" s="11">
        <f t="shared" si="104"/>
        <v>3.14657663436274</v>
      </c>
      <c r="Q114" s="17">
        <f t="shared" si="105"/>
        <v>1.41595948546323</v>
      </c>
      <c r="R114" s="11">
        <f t="shared" si="106"/>
        <v>1.0964919375</v>
      </c>
      <c r="S114" s="18">
        <f t="shared" si="107"/>
        <v>1.29135421523629</v>
      </c>
      <c r="T114" s="4">
        <v>0.27</v>
      </c>
      <c r="U114" s="33">
        <f t="shared" si="108"/>
        <v>0.348665638113798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0.39552268989131</v>
      </c>
      <c r="AC114" s="27">
        <f t="shared" si="110"/>
        <v>9.024625</v>
      </c>
      <c r="AD114" s="1">
        <f t="shared" si="111"/>
        <v>0.45</v>
      </c>
      <c r="AE114" s="28">
        <f t="shared" si="112"/>
        <v>563.0825</v>
      </c>
      <c r="AF114" s="1">
        <f t="shared" si="113"/>
        <v>20098914.2593789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29"/>
      <c r="BP114" s="4"/>
      <c r="BQ114" s="33"/>
      <c r="BR114" s="18"/>
      <c r="BS114" s="20"/>
      <c r="BT114" s="20"/>
      <c r="BU114" s="18"/>
      <c r="BV114" s="20"/>
      <c r="BW114" s="33"/>
      <c r="BX114" s="4"/>
      <c r="BY114" s="4"/>
      <c r="BZ114" s="4"/>
    </row>
    <row r="115" s="6" customFormat="1" spans="3:78">
      <c r="C115" s="9">
        <v>8</v>
      </c>
      <c r="D115" s="12">
        <v>27.6845841677419</v>
      </c>
      <c r="E115" s="13">
        <f t="shared" si="114"/>
        <v>28.2649325345161</v>
      </c>
      <c r="F115" s="9" t="s">
        <v>107</v>
      </c>
      <c r="G115" s="6">
        <v>9</v>
      </c>
      <c r="H115" s="11">
        <f t="shared" si="99"/>
        <v>27.6845841677419</v>
      </c>
      <c r="I115" s="11">
        <f t="shared" si="100"/>
        <v>300.834584167742</v>
      </c>
      <c r="J115" s="11">
        <f t="shared" si="101"/>
        <v>0.463297658398637</v>
      </c>
      <c r="K115" s="11">
        <f t="shared" si="102"/>
        <v>9.024625</v>
      </c>
      <c r="L115" s="11">
        <f t="shared" si="103"/>
        <v>2.43664875</v>
      </c>
      <c r="M115" s="6" t="s">
        <v>107</v>
      </c>
      <c r="O115" s="11">
        <f t="shared" si="115"/>
        <v>5.67144229093351</v>
      </c>
      <c r="P115" s="11">
        <f t="shared" si="104"/>
        <v>2.6275659331325</v>
      </c>
      <c r="Q115" s="17">
        <f t="shared" si="105"/>
        <v>1.18240466990962</v>
      </c>
      <c r="R115" s="11">
        <f t="shared" si="106"/>
        <v>1.0964919375</v>
      </c>
      <c r="S115" s="18">
        <f t="shared" si="107"/>
        <v>1.0783523612636</v>
      </c>
      <c r="T115" s="4">
        <v>0.27</v>
      </c>
      <c r="U115" s="33">
        <f t="shared" si="108"/>
        <v>0.291155137541172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0.362983273968663</v>
      </c>
      <c r="AC115" s="27">
        <f t="shared" si="110"/>
        <v>9.024625</v>
      </c>
      <c r="AD115" s="1">
        <f t="shared" si="111"/>
        <v>0.45</v>
      </c>
      <c r="AE115" s="28">
        <f t="shared" si="112"/>
        <v>563.0825</v>
      </c>
      <c r="AF115" s="1">
        <f t="shared" si="113"/>
        <v>18445388.5644074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29"/>
      <c r="BP115" s="4"/>
      <c r="BQ115" s="33"/>
      <c r="BR115" s="18"/>
      <c r="BS115" s="20"/>
      <c r="BT115" s="20"/>
      <c r="BU115" s="18"/>
      <c r="BV115" s="20"/>
      <c r="BW115" s="33"/>
      <c r="BX115" s="4"/>
      <c r="BY115" s="4"/>
      <c r="BZ115" s="4"/>
    </row>
    <row r="116" s="6" customFormat="1" spans="3:78">
      <c r="C116" s="9">
        <v>9</v>
      </c>
      <c r="D116" s="12">
        <v>21.5076124266667</v>
      </c>
      <c r="E116" s="13">
        <f t="shared" si="114"/>
        <v>27.6845841677419</v>
      </c>
      <c r="F116" s="9" t="s">
        <v>107</v>
      </c>
      <c r="G116" s="6">
        <v>10</v>
      </c>
      <c r="H116" s="11">
        <f t="shared" si="99"/>
        <v>21.5076124266667</v>
      </c>
      <c r="I116" s="11">
        <f t="shared" si="100"/>
        <v>294.657612426667</v>
      </c>
      <c r="J116" s="11">
        <f t="shared" si="101"/>
        <v>0.235068234430229</v>
      </c>
      <c r="K116" s="11">
        <f t="shared" si="102"/>
        <v>9.024625</v>
      </c>
      <c r="L116" s="11">
        <f t="shared" si="103"/>
        <v>2.43664875</v>
      </c>
      <c r="M116" s="6" t="s">
        <v>107</v>
      </c>
      <c r="O116" s="11">
        <f t="shared" si="115"/>
        <v>5.48052510780101</v>
      </c>
      <c r="P116" s="11">
        <f t="shared" si="104"/>
        <v>1.28829736084133</v>
      </c>
      <c r="Q116" s="17">
        <f t="shared" si="105"/>
        <v>0.579733812378597</v>
      </c>
      <c r="R116" s="11">
        <f t="shared" si="106"/>
        <v>1.0964919375</v>
      </c>
      <c r="S116" s="18">
        <f t="shared" si="107"/>
        <v>0.52871689480945</v>
      </c>
      <c r="T116" s="4">
        <v>0.27</v>
      </c>
      <c r="U116" s="33">
        <f t="shared" si="108"/>
        <v>0.142753561598551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0.318240198821963</v>
      </c>
      <c r="AC116" s="27">
        <f t="shared" si="110"/>
        <v>9.024625</v>
      </c>
      <c r="AD116" s="1">
        <f t="shared" si="111"/>
        <v>0.45</v>
      </c>
      <c r="AE116" s="28">
        <f t="shared" si="112"/>
        <v>563.0825</v>
      </c>
      <c r="AF116" s="1">
        <f t="shared" si="113"/>
        <v>16171720.6963981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29"/>
      <c r="BP116" s="4"/>
      <c r="BQ116" s="33"/>
      <c r="BR116" s="18"/>
      <c r="BS116" s="20"/>
      <c r="BT116" s="20"/>
      <c r="BU116" s="18"/>
      <c r="BV116" s="20"/>
      <c r="BW116" s="33"/>
      <c r="BX116" s="4"/>
      <c r="BY116" s="4"/>
      <c r="BZ116" s="4"/>
    </row>
    <row r="117" s="6" customFormat="1" spans="3:78">
      <c r="C117" s="9">
        <v>10</v>
      </c>
      <c r="D117" s="12">
        <v>14.5869012129032</v>
      </c>
      <c r="E117" s="13">
        <f t="shared" si="114"/>
        <v>21.5076124266667</v>
      </c>
      <c r="F117" s="9" t="s">
        <v>107</v>
      </c>
      <c r="G117" s="6">
        <v>11</v>
      </c>
      <c r="H117" s="11">
        <f t="shared" si="99"/>
        <v>14.5869012129032</v>
      </c>
      <c r="I117" s="11">
        <f t="shared" si="100"/>
        <v>287.736901212903</v>
      </c>
      <c r="J117" s="11">
        <f t="shared" si="101"/>
        <v>0.106174528864654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3.9826163596117</v>
      </c>
      <c r="O117" s="11">
        <f t="shared" si="115"/>
        <v>2.64626013734798</v>
      </c>
      <c r="P117" s="11">
        <f t="shared" si="104"/>
        <v>0.280965423336236</v>
      </c>
      <c r="Q117" s="17">
        <f t="shared" si="105"/>
        <v>0.126434440501306</v>
      </c>
      <c r="R117" s="11">
        <f t="shared" si="106"/>
        <v>1.0964919375</v>
      </c>
      <c r="S117" s="18">
        <f t="shared" si="107"/>
        <v>0.115308135132828</v>
      </c>
      <c r="T117" s="4">
        <v>0.27</v>
      </c>
      <c r="U117" s="33">
        <f t="shared" si="108"/>
        <v>0.0311331964858635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0.235786658740488</v>
      </c>
      <c r="AC117" s="27">
        <f t="shared" si="110"/>
        <v>9.024625</v>
      </c>
      <c r="AD117" s="1">
        <f t="shared" si="111"/>
        <v>0.45</v>
      </c>
      <c r="AE117" s="28">
        <f t="shared" si="112"/>
        <v>563.0825</v>
      </c>
      <c r="AF117" s="1">
        <f t="shared" si="113"/>
        <v>11981754.6721095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29"/>
      <c r="BP117" s="4"/>
      <c r="BQ117" s="33"/>
      <c r="BR117" s="18"/>
      <c r="BS117" s="20"/>
      <c r="BT117" s="20"/>
      <c r="BU117" s="18"/>
      <c r="BV117" s="20"/>
      <c r="BW117" s="33"/>
      <c r="BX117" s="4"/>
      <c r="BY117" s="4"/>
      <c r="BZ117" s="4"/>
    </row>
    <row r="118" s="6" customFormat="1" spans="3:78">
      <c r="C118" s="9">
        <v>11</v>
      </c>
      <c r="D118" s="12">
        <v>8.71855518943333</v>
      </c>
      <c r="E118" s="13">
        <f t="shared" si="114"/>
        <v>14.5869012129032</v>
      </c>
      <c r="F118" s="9" t="s">
        <v>109</v>
      </c>
      <c r="G118" s="6">
        <v>12</v>
      </c>
      <c r="H118" s="11">
        <f t="shared" si="99"/>
        <v>8.71855518943333</v>
      </c>
      <c r="I118" s="11">
        <f t="shared" si="100"/>
        <v>281.868555189433</v>
      </c>
      <c r="J118" s="11">
        <f t="shared" si="101"/>
        <v>0.0524872767106261</v>
      </c>
      <c r="K118" s="11">
        <f t="shared" si="102"/>
        <v>9.024625</v>
      </c>
      <c r="L118" s="11">
        <f t="shared" si="103"/>
        <v>2.43664875</v>
      </c>
      <c r="M118" s="6" t="s">
        <v>107</v>
      </c>
      <c r="O118" s="11">
        <f t="shared" si="115"/>
        <v>4.80194346401175</v>
      </c>
      <c r="P118" s="11">
        <f t="shared" si="104"/>
        <v>0.252040935344367</v>
      </c>
      <c r="Q118" s="17">
        <f t="shared" si="105"/>
        <v>0.113418420904965</v>
      </c>
      <c r="R118" s="11">
        <f t="shared" si="106"/>
        <v>1.0964919375</v>
      </c>
      <c r="S118" s="18">
        <f t="shared" si="107"/>
        <v>0.103437532941244</v>
      </c>
      <c r="T118" s="4">
        <v>0.27</v>
      </c>
      <c r="U118" s="33">
        <f t="shared" si="108"/>
        <v>0.027928133894136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0.234820332369082</v>
      </c>
      <c r="AC118" s="27">
        <f t="shared" si="110"/>
        <v>9.024625</v>
      </c>
      <c r="AD118" s="1">
        <f t="shared" si="111"/>
        <v>0.45</v>
      </c>
      <c r="AE118" s="28">
        <f t="shared" si="112"/>
        <v>563.0825</v>
      </c>
      <c r="AF118" s="1">
        <f t="shared" si="113"/>
        <v>11932649.7499853</v>
      </c>
      <c r="AG118" s="1">
        <f>SUM(AF107:AF118)</f>
        <v>178504123.506413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29"/>
      <c r="BP118" s="4"/>
      <c r="BQ118" s="33"/>
      <c r="BR118" s="18"/>
      <c r="BS118" s="20"/>
      <c r="BT118" s="20"/>
      <c r="BU118" s="18"/>
      <c r="BV118" s="20"/>
      <c r="BW118" s="33"/>
      <c r="BX118" s="4"/>
      <c r="BY118" s="4"/>
      <c r="BZ118" s="4"/>
    </row>
    <row r="119" s="6" customFormat="1" spans="3:55">
      <c r="C119" s="9">
        <v>12</v>
      </c>
      <c r="D119" s="12">
        <v>0.442517326741936</v>
      </c>
      <c r="E119" s="13">
        <f t="shared" si="114"/>
        <v>8.71855518943333</v>
      </c>
      <c r="F119" s="9" t="s">
        <v>107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1.54</v>
      </c>
      <c r="E123" s="9"/>
      <c r="F123" s="9"/>
      <c r="G123" s="6">
        <v>1</v>
      </c>
      <c r="H123" s="11">
        <f t="shared" ref="H123:H134" si="116">E124</f>
        <v>1.54</v>
      </c>
      <c r="I123" s="11">
        <f t="shared" ref="I123:I134" si="117">H123+273.15</f>
        <v>274.69</v>
      </c>
      <c r="J123" s="11">
        <f t="shared" ref="J123:J134" si="118">EXP(($C$18*(I123-$C$16))/($C$19*I123*$C$16))</f>
        <v>0.0212813149416509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0.0110922469738873</v>
      </c>
      <c r="Q123" s="17">
        <f t="shared" ref="Q123:Q134" si="122">P123*$B$125</f>
        <v>0.00288398421321069</v>
      </c>
      <c r="R123" s="11">
        <f t="shared" ref="R123:R134" si="123">L123*$B$125</f>
        <v>0.1355172</v>
      </c>
      <c r="S123" s="18">
        <f t="shared" ref="S123:S134" si="124">Q123/R123</f>
        <v>0.0212813149416509</v>
      </c>
      <c r="T123" s="3">
        <v>0.01</v>
      </c>
      <c r="U123" s="19">
        <f t="shared" ref="U123:U134" si="125">S123*T123</f>
        <v>0.000212813149416509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0.00570281314941651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</v>
      </c>
      <c r="AX123" s="1">
        <f t="shared" ref="AX123:AX134" si="132">AW123*10000*AV123*0.67*AU123*AT123</f>
        <v>517.795610988512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-1.50945882806452</v>
      </c>
      <c r="E124" s="13">
        <f t="shared" ref="E124:E135" si="133">D123</f>
        <v>1.54</v>
      </c>
      <c r="F124" s="9" t="s">
        <v>107</v>
      </c>
      <c r="G124" s="6">
        <v>2</v>
      </c>
      <c r="H124" s="11">
        <f t="shared" si="116"/>
        <v>-1.50945882806452</v>
      </c>
      <c r="I124" s="11">
        <f t="shared" si="117"/>
        <v>271.640541171935</v>
      </c>
      <c r="J124" s="11">
        <f t="shared" si="118"/>
        <v>0.0142949248301144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1.03134775302611</v>
      </c>
      <c r="P124" s="11">
        <f t="shared" si="121"/>
        <v>0.0147430386032157</v>
      </c>
      <c r="Q124" s="17">
        <f t="shared" si="122"/>
        <v>0.00383319003683607</v>
      </c>
      <c r="R124" s="11">
        <f t="shared" si="123"/>
        <v>0.1355172</v>
      </c>
      <c r="S124" s="18">
        <f t="shared" si="124"/>
        <v>0.0282856348628519</v>
      </c>
      <c r="T124" s="3">
        <v>0.01</v>
      </c>
      <c r="U124" s="19">
        <f t="shared" si="125"/>
        <v>0.000282856348628519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0.00577285634862852</v>
      </c>
      <c r="AU124" s="27">
        <f t="shared" si="129"/>
        <v>52.122</v>
      </c>
      <c r="AV124" s="1">
        <f t="shared" si="130"/>
        <v>0.26</v>
      </c>
      <c r="AW124" s="2">
        <f t="shared" si="131"/>
        <v>1</v>
      </c>
      <c r="AX124" s="1">
        <f t="shared" si="132"/>
        <v>524.155290006802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1.3613094825</v>
      </c>
      <c r="E125" s="13">
        <f t="shared" si="133"/>
        <v>-1.50945882806452</v>
      </c>
      <c r="F125" s="9" t="s">
        <v>107</v>
      </c>
      <c r="G125" s="6">
        <v>3</v>
      </c>
      <c r="H125" s="11">
        <f t="shared" si="116"/>
        <v>1.3613094825</v>
      </c>
      <c r="I125" s="11">
        <f t="shared" si="117"/>
        <v>274.5113094825</v>
      </c>
      <c r="J125" s="11">
        <f t="shared" si="118"/>
        <v>0.0207959013661388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1.5378247144229</v>
      </c>
      <c r="P125" s="11">
        <f t="shared" si="121"/>
        <v>0.0319804510795492</v>
      </c>
      <c r="Q125" s="17">
        <f t="shared" si="122"/>
        <v>0.00831491728068279</v>
      </c>
      <c r="R125" s="11">
        <f t="shared" si="123"/>
        <v>0.1355172</v>
      </c>
      <c r="S125" s="18">
        <f t="shared" si="124"/>
        <v>0.0613569146992617</v>
      </c>
      <c r="T125" s="3">
        <v>0.01</v>
      </c>
      <c r="U125" s="19">
        <f t="shared" si="125"/>
        <v>0.000613569146992617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0.00610356914699262</v>
      </c>
      <c r="AU125" s="27">
        <f t="shared" si="129"/>
        <v>52.122</v>
      </c>
      <c r="AV125" s="1">
        <f t="shared" si="130"/>
        <v>0.26</v>
      </c>
      <c r="AW125" s="2">
        <f t="shared" si="131"/>
        <v>1</v>
      </c>
      <c r="AX125" s="1">
        <f t="shared" si="132"/>
        <v>554.182862540575</v>
      </c>
    </row>
    <row r="126" s="1" customFormat="1" spans="1:50">
      <c r="A126" s="6"/>
      <c r="B126" s="6"/>
      <c r="C126" s="9">
        <v>3</v>
      </c>
      <c r="D126" s="12">
        <v>9.65943519054839</v>
      </c>
      <c r="E126" s="13">
        <f t="shared" si="133"/>
        <v>1.3613094825</v>
      </c>
      <c r="F126" s="9" t="s">
        <v>107</v>
      </c>
      <c r="G126" s="6">
        <v>4</v>
      </c>
      <c r="H126" s="11">
        <f t="shared" si="116"/>
        <v>9.65943519054839</v>
      </c>
      <c r="I126" s="11">
        <f t="shared" si="117"/>
        <v>282.809435190548</v>
      </c>
      <c r="J126" s="11">
        <f t="shared" si="118"/>
        <v>0.0588795869739284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2.02706426334335</v>
      </c>
      <c r="P126" s="11">
        <f t="shared" si="121"/>
        <v>0.119352706595267</v>
      </c>
      <c r="Q126" s="17">
        <f t="shared" si="122"/>
        <v>0.0310317037147694</v>
      </c>
      <c r="R126" s="11">
        <f t="shared" si="123"/>
        <v>0.1355172</v>
      </c>
      <c r="S126" s="18">
        <f t="shared" si="124"/>
        <v>0.22898719656818</v>
      </c>
      <c r="T126" s="3">
        <v>0.01</v>
      </c>
      <c r="U126" s="19">
        <f t="shared" si="125"/>
        <v>0.0022898719656818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0.0102798719656818</v>
      </c>
      <c r="AU126" s="27">
        <f t="shared" si="129"/>
        <v>52.122</v>
      </c>
      <c r="AV126" s="1">
        <f t="shared" si="130"/>
        <v>0.26</v>
      </c>
      <c r="AW126" s="2">
        <f t="shared" si="131"/>
        <v>1</v>
      </c>
      <c r="AX126" s="1">
        <f t="shared" si="132"/>
        <v>933.376641648955</v>
      </c>
    </row>
    <row r="127" s="1" customFormat="1" spans="1:50">
      <c r="A127" s="6"/>
      <c r="B127" s="6"/>
      <c r="C127" s="9">
        <v>4</v>
      </c>
      <c r="D127" s="12">
        <v>15.7575607127</v>
      </c>
      <c r="E127" s="13">
        <f t="shared" si="133"/>
        <v>9.65943519054839</v>
      </c>
      <c r="F127" s="9" t="s">
        <v>107</v>
      </c>
      <c r="G127" s="6">
        <v>5</v>
      </c>
      <c r="H127" s="11">
        <f t="shared" si="116"/>
        <v>15.7575607127</v>
      </c>
      <c r="I127" s="11">
        <f t="shared" si="117"/>
        <v>288.9075607127</v>
      </c>
      <c r="J127" s="11">
        <f t="shared" si="118"/>
        <v>0.121778208100875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1.81232597891068</v>
      </c>
      <c r="O127" s="11">
        <f t="shared" si="134"/>
        <v>0.616605577837404</v>
      </c>
      <c r="P127" s="11">
        <f t="shared" si="121"/>
        <v>0.0750891223740439</v>
      </c>
      <c r="Q127" s="17">
        <f t="shared" si="122"/>
        <v>0.0195231718172514</v>
      </c>
      <c r="R127" s="11">
        <f t="shared" si="123"/>
        <v>0.1355172</v>
      </c>
      <c r="S127" s="18">
        <f t="shared" si="124"/>
        <v>0.1440641617245</v>
      </c>
      <c r="T127" s="3">
        <v>0.01</v>
      </c>
      <c r="U127" s="19">
        <f t="shared" si="125"/>
        <v>0.001440641617245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0.011390641617245</v>
      </c>
      <c r="AU127" s="27">
        <f t="shared" si="129"/>
        <v>52.122</v>
      </c>
      <c r="AV127" s="1">
        <f t="shared" si="130"/>
        <v>0.26</v>
      </c>
      <c r="AW127" s="2">
        <f t="shared" si="131"/>
        <v>1</v>
      </c>
      <c r="AX127" s="1">
        <f t="shared" si="132"/>
        <v>1034.23066497558</v>
      </c>
    </row>
    <row r="128" s="1" customFormat="1" spans="1:50">
      <c r="A128" s="6"/>
      <c r="B128" s="6"/>
      <c r="C128" s="9">
        <v>5</v>
      </c>
      <c r="D128" s="12">
        <v>20.7089007941936</v>
      </c>
      <c r="E128" s="13">
        <f t="shared" si="133"/>
        <v>15.7575607127</v>
      </c>
      <c r="F128" s="9" t="s">
        <v>109</v>
      </c>
      <c r="G128" s="6">
        <v>6</v>
      </c>
      <c r="H128" s="11">
        <f t="shared" si="116"/>
        <v>20.7089007941936</v>
      </c>
      <c r="I128" s="11">
        <f t="shared" si="117"/>
        <v>293.858900794194</v>
      </c>
      <c r="J128" s="11">
        <f t="shared" si="118"/>
        <v>0.214875921391772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1.06273645546336</v>
      </c>
      <c r="P128" s="11">
        <f t="shared" si="121"/>
        <v>0.228356475064315</v>
      </c>
      <c r="Q128" s="17">
        <f t="shared" si="122"/>
        <v>0.0593726835167219</v>
      </c>
      <c r="R128" s="11">
        <f t="shared" si="123"/>
        <v>0.1355172</v>
      </c>
      <c r="S128" s="18">
        <f t="shared" si="124"/>
        <v>0.438119172449858</v>
      </c>
      <c r="T128" s="3">
        <v>0.01</v>
      </c>
      <c r="U128" s="19">
        <f t="shared" si="125"/>
        <v>0.00438119172449858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0.0143311917244986</v>
      </c>
      <c r="AU128" s="27">
        <f t="shared" si="129"/>
        <v>52.122</v>
      </c>
      <c r="AV128" s="1">
        <f t="shared" si="130"/>
        <v>0.26</v>
      </c>
      <c r="AW128" s="2">
        <f t="shared" si="131"/>
        <v>1</v>
      </c>
      <c r="AX128" s="1">
        <f t="shared" si="132"/>
        <v>1301.22239336204</v>
      </c>
    </row>
    <row r="129" s="1" customFormat="1" spans="1:50">
      <c r="A129" s="6"/>
      <c r="B129" s="6"/>
      <c r="C129" s="9">
        <v>6</v>
      </c>
      <c r="D129" s="12">
        <v>25.7939083473333</v>
      </c>
      <c r="E129" s="13">
        <f t="shared" si="133"/>
        <v>20.7089007941936</v>
      </c>
      <c r="F129" s="9" t="s">
        <v>107</v>
      </c>
      <c r="G129" s="6">
        <v>7</v>
      </c>
      <c r="H129" s="11">
        <f t="shared" si="116"/>
        <v>25.7939083473333</v>
      </c>
      <c r="I129" s="11">
        <f t="shared" si="117"/>
        <v>298.943908347333</v>
      </c>
      <c r="J129" s="11">
        <f t="shared" si="118"/>
        <v>0.377537879266284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1.35559998039905</v>
      </c>
      <c r="P129" s="11">
        <f t="shared" si="121"/>
        <v>0.511790341733271</v>
      </c>
      <c r="Q129" s="17">
        <f t="shared" si="122"/>
        <v>0.133065488850651</v>
      </c>
      <c r="R129" s="11">
        <f t="shared" si="123"/>
        <v>0.1355172</v>
      </c>
      <c r="S129" s="18">
        <f t="shared" si="124"/>
        <v>0.981908487266934</v>
      </c>
      <c r="T129" s="3">
        <v>0.01</v>
      </c>
      <c r="U129" s="19">
        <f t="shared" si="125"/>
        <v>0.00981908487266934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0.0222690848726693</v>
      </c>
      <c r="AU129" s="27">
        <f t="shared" si="129"/>
        <v>52.122</v>
      </c>
      <c r="AV129" s="1">
        <f t="shared" si="130"/>
        <v>0.26</v>
      </c>
      <c r="AW129" s="2">
        <f t="shared" si="131"/>
        <v>1</v>
      </c>
      <c r="AX129" s="1">
        <f t="shared" si="132"/>
        <v>2021.95549909936</v>
      </c>
    </row>
    <row r="130" s="1" customFormat="1" spans="1:50">
      <c r="A130" s="6"/>
      <c r="B130" s="6"/>
      <c r="C130" s="9">
        <v>7</v>
      </c>
      <c r="D130" s="12">
        <v>28.2649325345161</v>
      </c>
      <c r="E130" s="13">
        <f t="shared" si="133"/>
        <v>25.7939083473333</v>
      </c>
      <c r="F130" s="9" t="s">
        <v>107</v>
      </c>
      <c r="G130" s="6">
        <v>8</v>
      </c>
      <c r="H130" s="11">
        <f t="shared" si="116"/>
        <v>28.2649325345161</v>
      </c>
      <c r="I130" s="11">
        <f t="shared" si="117"/>
        <v>301.414932534516</v>
      </c>
      <c r="J130" s="11">
        <f t="shared" si="118"/>
        <v>0.493087933770691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1.36502963866577</v>
      </c>
      <c r="P130" s="11">
        <f t="shared" si="121"/>
        <v>0.673079644065459</v>
      </c>
      <c r="Q130" s="17">
        <f t="shared" si="122"/>
        <v>0.175000707457019</v>
      </c>
      <c r="R130" s="11">
        <f t="shared" si="123"/>
        <v>0.1355172</v>
      </c>
      <c r="S130" s="18">
        <f t="shared" si="124"/>
        <v>1.29135421523629</v>
      </c>
      <c r="T130" s="3">
        <v>0.01</v>
      </c>
      <c r="U130" s="19">
        <f t="shared" si="125"/>
        <v>0.0129135421523629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0.0253635421523629</v>
      </c>
      <c r="AU130" s="27">
        <f t="shared" si="129"/>
        <v>52.122</v>
      </c>
      <c r="AV130" s="1">
        <f t="shared" si="130"/>
        <v>0.26</v>
      </c>
      <c r="AW130" s="2">
        <f t="shared" si="131"/>
        <v>1</v>
      </c>
      <c r="AX130" s="1">
        <f t="shared" si="132"/>
        <v>2302.92146376203</v>
      </c>
    </row>
    <row r="131" s="1" customFormat="1" spans="1:50">
      <c r="A131" s="6"/>
      <c r="B131" s="6"/>
      <c r="C131" s="9">
        <v>8</v>
      </c>
      <c r="D131" s="12">
        <v>27.6845841677419</v>
      </c>
      <c r="E131" s="13">
        <f t="shared" si="133"/>
        <v>28.2649325345161</v>
      </c>
      <c r="F131" s="9" t="s">
        <v>107</v>
      </c>
      <c r="G131" s="6">
        <v>9</v>
      </c>
      <c r="H131" s="11">
        <f t="shared" si="116"/>
        <v>27.6845841677419</v>
      </c>
      <c r="I131" s="11">
        <f t="shared" si="117"/>
        <v>300.834584167742</v>
      </c>
      <c r="J131" s="11">
        <f t="shared" si="118"/>
        <v>0.463297658398637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1.21316999460032</v>
      </c>
      <c r="P131" s="11">
        <f t="shared" si="121"/>
        <v>0.562058817737813</v>
      </c>
      <c r="Q131" s="17">
        <f t="shared" si="122"/>
        <v>0.146135292611832</v>
      </c>
      <c r="R131" s="11">
        <f t="shared" si="123"/>
        <v>0.1355172</v>
      </c>
      <c r="S131" s="18">
        <f t="shared" si="124"/>
        <v>1.0783523612636</v>
      </c>
      <c r="T131" s="3">
        <v>0.01</v>
      </c>
      <c r="U131" s="19">
        <f t="shared" si="125"/>
        <v>0.010783523612636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0.020733523612636</v>
      </c>
      <c r="AU131" s="27">
        <f t="shared" si="129"/>
        <v>52.122</v>
      </c>
      <c r="AV131" s="1">
        <f t="shared" si="130"/>
        <v>0.26</v>
      </c>
      <c r="AW131" s="2">
        <f t="shared" si="131"/>
        <v>1</v>
      </c>
      <c r="AX131" s="1">
        <f t="shared" si="132"/>
        <v>1882.53187429927</v>
      </c>
    </row>
    <row r="132" s="1" customFormat="1" spans="1:50">
      <c r="A132" s="6"/>
      <c r="B132" s="6"/>
      <c r="C132" s="9">
        <v>9</v>
      </c>
      <c r="D132" s="12">
        <v>21.5076124266667</v>
      </c>
      <c r="E132" s="13">
        <f t="shared" si="133"/>
        <v>27.6845841677419</v>
      </c>
      <c r="F132" s="9" t="s">
        <v>107</v>
      </c>
      <c r="G132" s="6">
        <v>10</v>
      </c>
      <c r="H132" s="11">
        <f t="shared" si="116"/>
        <v>21.5076124266667</v>
      </c>
      <c r="I132" s="11">
        <f t="shared" si="117"/>
        <v>294.657612426667</v>
      </c>
      <c r="J132" s="11">
        <f t="shared" si="118"/>
        <v>0.235068234430229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1.1723311768625</v>
      </c>
      <c r="P132" s="11">
        <f t="shared" si="121"/>
        <v>0.275577819912581</v>
      </c>
      <c r="Q132" s="17">
        <f t="shared" si="122"/>
        <v>0.0716502331772711</v>
      </c>
      <c r="R132" s="11">
        <f t="shared" si="123"/>
        <v>0.1355172</v>
      </c>
      <c r="S132" s="18">
        <f t="shared" si="124"/>
        <v>0.528716894809449</v>
      </c>
      <c r="T132" s="3">
        <v>0.01</v>
      </c>
      <c r="U132" s="19">
        <f t="shared" si="125"/>
        <v>0.00528716894809449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0.0152371689480945</v>
      </c>
      <c r="AU132" s="27">
        <f t="shared" si="129"/>
        <v>52.122</v>
      </c>
      <c r="AV132" s="1">
        <f t="shared" si="130"/>
        <v>0.26</v>
      </c>
      <c r="AW132" s="2">
        <f t="shared" si="131"/>
        <v>1</v>
      </c>
      <c r="AX132" s="1">
        <f t="shared" si="132"/>
        <v>1383.48197608772</v>
      </c>
    </row>
    <row r="133" s="1" customFormat="1" spans="1:50">
      <c r="A133" s="6"/>
      <c r="B133" s="6"/>
      <c r="C133" s="9">
        <v>10</v>
      </c>
      <c r="D133" s="12">
        <v>14.5869012129032</v>
      </c>
      <c r="E133" s="13">
        <f t="shared" si="133"/>
        <v>21.5076124266667</v>
      </c>
      <c r="F133" s="9" t="s">
        <v>107</v>
      </c>
      <c r="G133" s="6">
        <v>11</v>
      </c>
      <c r="H133" s="11">
        <f t="shared" si="116"/>
        <v>14.5869012129032</v>
      </c>
      <c r="I133" s="11">
        <f t="shared" si="117"/>
        <v>287.736901212903</v>
      </c>
      <c r="J133" s="11">
        <f t="shared" si="118"/>
        <v>0.106174528864654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0.851915689102425</v>
      </c>
      <c r="O133" s="11">
        <f t="shared" si="134"/>
        <v>0.566057667847496</v>
      </c>
      <c r="P133" s="11">
        <f t="shared" si="121"/>
        <v>0.0601009061939325</v>
      </c>
      <c r="Q133" s="17">
        <f t="shared" si="122"/>
        <v>0.0156262356104225</v>
      </c>
      <c r="R133" s="11">
        <f t="shared" si="123"/>
        <v>0.1355172</v>
      </c>
      <c r="S133" s="18">
        <f t="shared" si="124"/>
        <v>0.115308135132828</v>
      </c>
      <c r="T133" s="3">
        <v>0.01</v>
      </c>
      <c r="U133" s="19">
        <f t="shared" si="125"/>
        <v>0.00115308135132828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0.00860308135132828</v>
      </c>
      <c r="AU133" s="27">
        <f t="shared" si="129"/>
        <v>52.122</v>
      </c>
      <c r="AV133" s="1">
        <f t="shared" si="130"/>
        <v>0.26</v>
      </c>
      <c r="AW133" s="2">
        <f t="shared" si="131"/>
        <v>1</v>
      </c>
      <c r="AX133" s="1">
        <f t="shared" si="132"/>
        <v>781.12988238983</v>
      </c>
    </row>
    <row r="134" s="1" customFormat="1" spans="1:51">
      <c r="A134" s="6"/>
      <c r="B134" s="6"/>
      <c r="C134" s="9">
        <v>11</v>
      </c>
      <c r="D134" s="12">
        <v>8.71855518943333</v>
      </c>
      <c r="E134" s="13">
        <f t="shared" si="133"/>
        <v>14.5869012129032</v>
      </c>
      <c r="F134" s="9" t="s">
        <v>109</v>
      </c>
      <c r="G134" s="6">
        <v>12</v>
      </c>
      <c r="H134" s="11">
        <f t="shared" si="116"/>
        <v>8.71855518943333</v>
      </c>
      <c r="I134" s="11">
        <f t="shared" si="117"/>
        <v>281.868555189433</v>
      </c>
      <c r="J134" s="11">
        <f t="shared" si="118"/>
        <v>0.0524872767106261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1.02717676165356</v>
      </c>
      <c r="P134" s="11">
        <f t="shared" si="121"/>
        <v>0.0539137109196355</v>
      </c>
      <c r="Q134" s="17">
        <f t="shared" si="122"/>
        <v>0.0140175648391052</v>
      </c>
      <c r="R134" s="11">
        <f t="shared" si="123"/>
        <v>0.1355172</v>
      </c>
      <c r="S134" s="18">
        <f t="shared" si="124"/>
        <v>0.103437532941244</v>
      </c>
      <c r="T134" s="3">
        <v>0.01</v>
      </c>
      <c r="U134" s="19">
        <f t="shared" si="125"/>
        <v>0.00103437532941244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0.00848437532941244</v>
      </c>
      <c r="AU134" s="27">
        <f t="shared" si="129"/>
        <v>52.122</v>
      </c>
      <c r="AV134" s="1">
        <f t="shared" si="130"/>
        <v>0.26</v>
      </c>
      <c r="AW134" s="2">
        <f t="shared" si="131"/>
        <v>1</v>
      </c>
      <c r="AX134" s="1">
        <f t="shared" si="132"/>
        <v>770.351788222005</v>
      </c>
      <c r="AY134" s="1">
        <f>SUM(AX123:AX134)</f>
        <v>14007.3359473827</v>
      </c>
    </row>
    <row r="135" s="1" customFormat="1" spans="1:46">
      <c r="A135" s="6"/>
      <c r="B135" s="6"/>
      <c r="C135" s="9">
        <v>12</v>
      </c>
      <c r="D135" s="12">
        <v>0.442517326741936</v>
      </c>
      <c r="E135" s="13">
        <f t="shared" si="133"/>
        <v>8.71855518943333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1.54</v>
      </c>
      <c r="E139" s="9"/>
      <c r="F139" s="9"/>
      <c r="G139" s="6">
        <v>1</v>
      </c>
      <c r="H139" s="11">
        <f t="shared" ref="H139:H150" si="135">E140</f>
        <v>1.54</v>
      </c>
      <c r="I139" s="11">
        <f t="shared" ref="I139:I150" si="136">H139+273.15</f>
        <v>274.69</v>
      </c>
      <c r="J139" s="11">
        <f t="shared" ref="J139:J150" si="137">EXP(($C$18*(I139-$C$16))/($C$19*I139*$C$16))</f>
        <v>0.0212813149416509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0.00605879036388801</v>
      </c>
      <c r="Q139" s="17">
        <f t="shared" ref="Q139:Q150" si="141">P139*$B$125</f>
        <v>0.00157528549461088</v>
      </c>
      <c r="R139" s="11">
        <f t="shared" ref="R139:R150" si="142">L139*$B$125</f>
        <v>0.074022</v>
      </c>
      <c r="S139" s="18">
        <f t="shared" ref="S139:S150" si="143">Q139/R139</f>
        <v>0.0212813149416509</v>
      </c>
      <c r="T139" s="3">
        <v>0.01</v>
      </c>
      <c r="U139" s="19">
        <f t="shared" ref="U139:U150" si="144">S139*T139</f>
        <v>0.000212813149416509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0.00570281314941651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11.1</v>
      </c>
      <c r="AX139" s="1">
        <f t="shared" ref="AX139:AX150" si="151">AW139*10000*AV139*0.67*AU139*AT139</f>
        <v>3139.40784309421</v>
      </c>
      <c r="AZ139" s="2">
        <f t="shared" ref="AZ139:AZ150" si="152">$E$12</f>
        <v>0.4</v>
      </c>
      <c r="BA139" s="1">
        <f t="shared" ref="BA139:BA150" si="153">AZ139*10000*AV139*0.67*AU139*AT139</f>
        <v>113.131814165557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-1.50945882806452</v>
      </c>
      <c r="E140" s="13">
        <f t="shared" ref="E140:E151" si="154">D139</f>
        <v>1.54</v>
      </c>
      <c r="F140" s="9" t="s">
        <v>107</v>
      </c>
      <c r="G140" s="6">
        <v>2</v>
      </c>
      <c r="H140" s="11">
        <f t="shared" si="135"/>
        <v>-1.50945882806452</v>
      </c>
      <c r="I140" s="11">
        <f t="shared" si="136"/>
        <v>271.640541171935</v>
      </c>
      <c r="J140" s="11">
        <f t="shared" si="137"/>
        <v>0.0142949248301144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0.563341209636112</v>
      </c>
      <c r="P140" s="11">
        <f t="shared" si="140"/>
        <v>0.00805292024545394</v>
      </c>
      <c r="Q140" s="17">
        <f t="shared" si="141"/>
        <v>0.00209375926381802</v>
      </c>
      <c r="R140" s="11">
        <f t="shared" si="142"/>
        <v>0.074022</v>
      </c>
      <c r="S140" s="18">
        <f t="shared" si="143"/>
        <v>0.0282856348628519</v>
      </c>
      <c r="T140" s="3">
        <v>0.01</v>
      </c>
      <c r="U140" s="19">
        <f t="shared" si="144"/>
        <v>0.000282856348628519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0.00577285634862852</v>
      </c>
      <c r="AU140" s="27">
        <f t="shared" si="148"/>
        <v>28.47</v>
      </c>
      <c r="AV140" s="1">
        <f t="shared" si="149"/>
        <v>0.26</v>
      </c>
      <c r="AW140" s="2">
        <f t="shared" si="150"/>
        <v>11.1</v>
      </c>
      <c r="AX140" s="1">
        <f t="shared" si="151"/>
        <v>3177.96673731015</v>
      </c>
      <c r="AZ140" s="2">
        <f t="shared" si="152"/>
        <v>0.4</v>
      </c>
      <c r="BA140" s="1">
        <f t="shared" si="153"/>
        <v>114.521323867032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1.3613094825</v>
      </c>
      <c r="E141" s="13">
        <f t="shared" si="154"/>
        <v>-1.50945882806452</v>
      </c>
      <c r="F141" s="9" t="s">
        <v>107</v>
      </c>
      <c r="G141" s="6">
        <v>3</v>
      </c>
      <c r="H141" s="11">
        <f t="shared" si="135"/>
        <v>1.3613094825</v>
      </c>
      <c r="I141" s="11">
        <f t="shared" si="136"/>
        <v>274.5113094825</v>
      </c>
      <c r="J141" s="11">
        <f t="shared" si="137"/>
        <v>0.0207959013661388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0.839988289390658</v>
      </c>
      <c r="P141" s="11">
        <f t="shared" si="140"/>
        <v>0.0174683136148798</v>
      </c>
      <c r="Q141" s="17">
        <f t="shared" si="141"/>
        <v>0.00454176153986875</v>
      </c>
      <c r="R141" s="11">
        <f t="shared" si="142"/>
        <v>0.074022</v>
      </c>
      <c r="S141" s="18">
        <f t="shared" si="143"/>
        <v>0.0613569146992617</v>
      </c>
      <c r="T141" s="3">
        <v>0.01</v>
      </c>
      <c r="U141" s="19">
        <f t="shared" si="144"/>
        <v>0.000613569146992617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0.00610356914699262</v>
      </c>
      <c r="AU141" s="27">
        <f t="shared" si="148"/>
        <v>28.47</v>
      </c>
      <c r="AV141" s="1">
        <f t="shared" si="149"/>
        <v>0.26</v>
      </c>
      <c r="AW141" s="2">
        <f t="shared" si="150"/>
        <v>11.1</v>
      </c>
      <c r="AX141" s="1">
        <f t="shared" si="151"/>
        <v>3360.02466658004</v>
      </c>
      <c r="AZ141" s="2">
        <f t="shared" si="152"/>
        <v>0.4</v>
      </c>
      <c r="BA141" s="1">
        <f t="shared" si="153"/>
        <v>121.081969966848</v>
      </c>
    </row>
    <row r="142" s="1" customFormat="1" spans="1:53">
      <c r="A142" s="6"/>
      <c r="B142" s="6"/>
      <c r="C142" s="9">
        <v>3</v>
      </c>
      <c r="D142" s="12">
        <v>9.65943519054839</v>
      </c>
      <c r="E142" s="13">
        <f t="shared" si="154"/>
        <v>1.3613094825</v>
      </c>
      <c r="F142" s="9" t="s">
        <v>107</v>
      </c>
      <c r="G142" s="6">
        <v>4</v>
      </c>
      <c r="H142" s="11">
        <f t="shared" si="135"/>
        <v>9.65943519054839</v>
      </c>
      <c r="I142" s="11">
        <f t="shared" si="136"/>
        <v>282.809435190548</v>
      </c>
      <c r="J142" s="11">
        <f t="shared" si="137"/>
        <v>0.0588795869739284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1.10721997577578</v>
      </c>
      <c r="P142" s="11">
        <f t="shared" si="140"/>
        <v>0.0651926548629609</v>
      </c>
      <c r="Q142" s="17">
        <f t="shared" si="141"/>
        <v>0.0169500902643698</v>
      </c>
      <c r="R142" s="11">
        <f t="shared" si="142"/>
        <v>0.074022</v>
      </c>
      <c r="S142" s="18">
        <f t="shared" si="143"/>
        <v>0.22898719656818</v>
      </c>
      <c r="T142" s="3">
        <v>0.01</v>
      </c>
      <c r="U142" s="19">
        <f t="shared" si="144"/>
        <v>0.0022898719656818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0.0122398719656818</v>
      </c>
      <c r="AU142" s="27">
        <f t="shared" si="148"/>
        <v>28.47</v>
      </c>
      <c r="AV142" s="1">
        <f t="shared" si="149"/>
        <v>0.26</v>
      </c>
      <c r="AW142" s="2">
        <f t="shared" si="150"/>
        <v>11.1</v>
      </c>
      <c r="AX142" s="1">
        <f t="shared" si="151"/>
        <v>6738.06927226118</v>
      </c>
      <c r="AZ142" s="2">
        <f t="shared" si="152"/>
        <v>0.4</v>
      </c>
      <c r="BA142" s="1">
        <f t="shared" si="153"/>
        <v>242.813307108511</v>
      </c>
    </row>
    <row r="143" s="1" customFormat="1" spans="1:53">
      <c r="A143" s="6"/>
      <c r="B143" s="6"/>
      <c r="C143" s="9">
        <v>4</v>
      </c>
      <c r="D143" s="12">
        <v>15.7575607127</v>
      </c>
      <c r="E143" s="13">
        <f t="shared" si="154"/>
        <v>9.65943519054839</v>
      </c>
      <c r="F143" s="9" t="s">
        <v>107</v>
      </c>
      <c r="G143" s="6">
        <v>5</v>
      </c>
      <c r="H143" s="11">
        <f t="shared" si="135"/>
        <v>15.7575607127</v>
      </c>
      <c r="I143" s="11">
        <f t="shared" si="136"/>
        <v>288.9075607127</v>
      </c>
      <c r="J143" s="11">
        <f t="shared" si="137"/>
        <v>0.121778208100875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0.989925954867177</v>
      </c>
      <c r="O143" s="11">
        <f t="shared" si="155"/>
        <v>0.336801366045641</v>
      </c>
      <c r="P143" s="11">
        <f t="shared" si="140"/>
        <v>0.0410150668429652</v>
      </c>
      <c r="Q143" s="17">
        <f t="shared" si="141"/>
        <v>0.0106639173791709</v>
      </c>
      <c r="R143" s="11">
        <f t="shared" si="142"/>
        <v>0.074022</v>
      </c>
      <c r="S143" s="18">
        <f t="shared" si="143"/>
        <v>0.1440641617245</v>
      </c>
      <c r="T143" s="3">
        <v>0.01</v>
      </c>
      <c r="U143" s="19">
        <f t="shared" si="144"/>
        <v>0.001440641617245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0.011390641617245</v>
      </c>
      <c r="AU143" s="27">
        <f t="shared" si="148"/>
        <v>28.47</v>
      </c>
      <c r="AV143" s="1">
        <f t="shared" si="149"/>
        <v>0.26</v>
      </c>
      <c r="AW143" s="2">
        <f t="shared" si="150"/>
        <v>11.1</v>
      </c>
      <c r="AX143" s="1">
        <f t="shared" si="151"/>
        <v>6270.56659478894</v>
      </c>
      <c r="AZ143" s="2">
        <f t="shared" si="152"/>
        <v>0.4</v>
      </c>
      <c r="BA143" s="1">
        <f t="shared" si="153"/>
        <v>225.966363776178</v>
      </c>
    </row>
    <row r="144" s="1" customFormat="1" spans="1:53">
      <c r="A144" s="6"/>
      <c r="B144" s="6"/>
      <c r="C144" s="9">
        <v>5</v>
      </c>
      <c r="D144" s="12">
        <v>20.7089007941936</v>
      </c>
      <c r="E144" s="13">
        <f t="shared" si="154"/>
        <v>15.7575607127</v>
      </c>
      <c r="F144" s="9" t="s">
        <v>109</v>
      </c>
      <c r="G144" s="6">
        <v>6</v>
      </c>
      <c r="H144" s="11">
        <f t="shared" si="135"/>
        <v>20.7089007941936</v>
      </c>
      <c r="I144" s="11">
        <f t="shared" si="136"/>
        <v>293.858900794194</v>
      </c>
      <c r="J144" s="11">
        <f t="shared" si="137"/>
        <v>0.214875921391772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0.580486299202676</v>
      </c>
      <c r="P144" s="11">
        <f t="shared" si="140"/>
        <v>0.124732528396474</v>
      </c>
      <c r="Q144" s="17">
        <f t="shared" si="141"/>
        <v>0.0324304573830834</v>
      </c>
      <c r="R144" s="11">
        <f t="shared" si="142"/>
        <v>0.074022</v>
      </c>
      <c r="S144" s="18">
        <f t="shared" si="143"/>
        <v>0.438119172449858</v>
      </c>
      <c r="T144" s="3">
        <v>0.01</v>
      </c>
      <c r="U144" s="19">
        <f t="shared" si="144"/>
        <v>0.00438119172449858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0.0143311917244986</v>
      </c>
      <c r="AU144" s="27">
        <f t="shared" si="148"/>
        <v>28.47</v>
      </c>
      <c r="AV144" s="1">
        <f t="shared" si="149"/>
        <v>0.26</v>
      </c>
      <c r="AW144" s="2">
        <f t="shared" si="150"/>
        <v>11.1</v>
      </c>
      <c r="AX144" s="1">
        <f t="shared" si="151"/>
        <v>7889.34417487991</v>
      </c>
      <c r="AZ144" s="2">
        <f t="shared" si="152"/>
        <v>0.4</v>
      </c>
      <c r="BA144" s="1">
        <f t="shared" si="153"/>
        <v>284.300690986663</v>
      </c>
    </row>
    <row r="145" s="1" customFormat="1" spans="1:53">
      <c r="A145" s="6"/>
      <c r="B145" s="6"/>
      <c r="C145" s="9">
        <v>6</v>
      </c>
      <c r="D145" s="12">
        <v>25.7939083473333</v>
      </c>
      <c r="E145" s="13">
        <f t="shared" si="154"/>
        <v>20.7089007941936</v>
      </c>
      <c r="F145" s="9" t="s">
        <v>107</v>
      </c>
      <c r="G145" s="6">
        <v>7</v>
      </c>
      <c r="H145" s="11">
        <f t="shared" si="135"/>
        <v>25.7939083473333</v>
      </c>
      <c r="I145" s="11">
        <f t="shared" si="136"/>
        <v>298.943908347333</v>
      </c>
      <c r="J145" s="11">
        <f t="shared" si="137"/>
        <v>0.377537879266284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0.740453770806201</v>
      </c>
      <c r="P145" s="11">
        <f t="shared" si="140"/>
        <v>0.279549346324896</v>
      </c>
      <c r="Q145" s="17">
        <f t="shared" si="141"/>
        <v>0.072682830044473</v>
      </c>
      <c r="R145" s="11">
        <f t="shared" si="142"/>
        <v>0.074022</v>
      </c>
      <c r="S145" s="18">
        <f t="shared" si="143"/>
        <v>0.981908487266934</v>
      </c>
      <c r="T145" s="3">
        <v>0.01</v>
      </c>
      <c r="U145" s="19">
        <f t="shared" si="144"/>
        <v>0.00981908487266934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0.0247190848726693</v>
      </c>
      <c r="AU145" s="27">
        <f t="shared" si="148"/>
        <v>28.47</v>
      </c>
      <c r="AV145" s="1">
        <f t="shared" si="149"/>
        <v>0.26</v>
      </c>
      <c r="AW145" s="2">
        <f t="shared" si="150"/>
        <v>11.1</v>
      </c>
      <c r="AX145" s="1">
        <f t="shared" si="151"/>
        <v>13607.8961190075</v>
      </c>
      <c r="AZ145" s="2">
        <f t="shared" si="152"/>
        <v>0.4</v>
      </c>
      <c r="BA145" s="1">
        <f t="shared" si="153"/>
        <v>490.374634919188</v>
      </c>
    </row>
    <row r="146" s="1" customFormat="1" spans="1:53">
      <c r="A146" s="6"/>
      <c r="B146" s="6"/>
      <c r="C146" s="9">
        <v>7</v>
      </c>
      <c r="D146" s="12">
        <v>28.2649325345161</v>
      </c>
      <c r="E146" s="13">
        <f t="shared" si="154"/>
        <v>25.7939083473333</v>
      </c>
      <c r="F146" s="9" t="s">
        <v>107</v>
      </c>
      <c r="G146" s="6">
        <v>8</v>
      </c>
      <c r="H146" s="11">
        <f t="shared" si="135"/>
        <v>28.2649325345161</v>
      </c>
      <c r="I146" s="11">
        <f t="shared" si="136"/>
        <v>301.414932534516</v>
      </c>
      <c r="J146" s="11">
        <f t="shared" si="137"/>
        <v>0.493087933770691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0.745604424481305</v>
      </c>
      <c r="P146" s="11">
        <f t="shared" si="140"/>
        <v>0.367648545077772</v>
      </c>
      <c r="Q146" s="17">
        <f t="shared" si="141"/>
        <v>0.0955886217202206</v>
      </c>
      <c r="R146" s="11">
        <f t="shared" si="142"/>
        <v>0.074022</v>
      </c>
      <c r="S146" s="18">
        <f t="shared" si="143"/>
        <v>1.29135421523629</v>
      </c>
      <c r="T146" s="3">
        <v>0.01</v>
      </c>
      <c r="U146" s="19">
        <f t="shared" si="144"/>
        <v>0.0129135421523629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0.0278135421523629</v>
      </c>
      <c r="AU146" s="27">
        <f t="shared" si="148"/>
        <v>28.47</v>
      </c>
      <c r="AV146" s="1">
        <f t="shared" si="149"/>
        <v>0.26</v>
      </c>
      <c r="AW146" s="2">
        <f t="shared" si="150"/>
        <v>11.1</v>
      </c>
      <c r="AX146" s="1">
        <f t="shared" si="151"/>
        <v>15311.3998459328</v>
      </c>
      <c r="AZ146" s="2">
        <f t="shared" si="152"/>
        <v>0.4</v>
      </c>
      <c r="BA146" s="1">
        <f t="shared" si="153"/>
        <v>551.762156610191</v>
      </c>
    </row>
    <row r="147" s="1" customFormat="1" spans="1:53">
      <c r="A147" s="6"/>
      <c r="B147" s="6"/>
      <c r="C147" s="9">
        <v>8</v>
      </c>
      <c r="D147" s="12">
        <v>27.6845841677419</v>
      </c>
      <c r="E147" s="13">
        <f t="shared" si="154"/>
        <v>28.2649325345161</v>
      </c>
      <c r="F147" s="9" t="s">
        <v>107</v>
      </c>
      <c r="G147" s="6">
        <v>9</v>
      </c>
      <c r="H147" s="11">
        <f t="shared" si="135"/>
        <v>27.6845841677419</v>
      </c>
      <c r="I147" s="11">
        <f t="shared" si="136"/>
        <v>300.834584167742</v>
      </c>
      <c r="J147" s="11">
        <f t="shared" si="137"/>
        <v>0.463297658398637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0.662655879403534</v>
      </c>
      <c r="P147" s="11">
        <f t="shared" si="140"/>
        <v>0.307006917251747</v>
      </c>
      <c r="Q147" s="17">
        <f t="shared" si="141"/>
        <v>0.0798217984854542</v>
      </c>
      <c r="R147" s="11">
        <f t="shared" si="142"/>
        <v>0.074022</v>
      </c>
      <c r="S147" s="18">
        <f t="shared" si="143"/>
        <v>1.0783523612636</v>
      </c>
      <c r="T147" s="3">
        <v>0.01</v>
      </c>
      <c r="U147" s="19">
        <f t="shared" si="144"/>
        <v>0.010783523612636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0.020733523612636</v>
      </c>
      <c r="AU147" s="27">
        <f t="shared" si="148"/>
        <v>28.47</v>
      </c>
      <c r="AV147" s="1">
        <f t="shared" si="149"/>
        <v>0.26</v>
      </c>
      <c r="AW147" s="2">
        <f t="shared" si="150"/>
        <v>11.1</v>
      </c>
      <c r="AX147" s="1">
        <f t="shared" si="151"/>
        <v>11413.8382126632</v>
      </c>
      <c r="AZ147" s="2">
        <f t="shared" si="152"/>
        <v>0.4</v>
      </c>
      <c r="BA147" s="1">
        <f t="shared" si="153"/>
        <v>411.309485141017</v>
      </c>
    </row>
    <row r="148" s="1" customFormat="1" spans="1:53">
      <c r="A148" s="6"/>
      <c r="B148" s="6"/>
      <c r="C148" s="9">
        <v>9</v>
      </c>
      <c r="D148" s="12">
        <v>21.5076124266667</v>
      </c>
      <c r="E148" s="13">
        <f t="shared" si="154"/>
        <v>27.6845841677419</v>
      </c>
      <c r="F148" s="9" t="s">
        <v>107</v>
      </c>
      <c r="G148" s="6">
        <v>10</v>
      </c>
      <c r="H148" s="11">
        <f t="shared" si="135"/>
        <v>21.5076124266667</v>
      </c>
      <c r="I148" s="11">
        <f t="shared" si="136"/>
        <v>294.657612426667</v>
      </c>
      <c r="J148" s="11">
        <f t="shared" si="137"/>
        <v>0.235068234430229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0.640348962151787</v>
      </c>
      <c r="P148" s="11">
        <f t="shared" si="140"/>
        <v>0.15052569995225</v>
      </c>
      <c r="Q148" s="17">
        <f t="shared" si="141"/>
        <v>0.0391366819875851</v>
      </c>
      <c r="R148" s="11">
        <f t="shared" si="142"/>
        <v>0.074022</v>
      </c>
      <c r="S148" s="18">
        <f t="shared" si="143"/>
        <v>0.528716894809449</v>
      </c>
      <c r="T148" s="3">
        <v>0.01</v>
      </c>
      <c r="U148" s="19">
        <f t="shared" si="144"/>
        <v>0.00528716894809449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0.0152371689480945</v>
      </c>
      <c r="AU148" s="27">
        <f t="shared" si="148"/>
        <v>28.47</v>
      </c>
      <c r="AV148" s="1">
        <f t="shared" si="149"/>
        <v>0.26</v>
      </c>
      <c r="AW148" s="2">
        <f t="shared" si="150"/>
        <v>11.1</v>
      </c>
      <c r="AX148" s="1">
        <f t="shared" si="151"/>
        <v>8388.0860987167</v>
      </c>
      <c r="AZ148" s="2">
        <f t="shared" si="152"/>
        <v>0.4</v>
      </c>
      <c r="BA148" s="1">
        <f t="shared" si="153"/>
        <v>302.273372926728</v>
      </c>
    </row>
    <row r="149" s="1" customFormat="1" spans="1:53">
      <c r="A149" s="6"/>
      <c r="B149" s="6"/>
      <c r="C149" s="9">
        <v>10</v>
      </c>
      <c r="D149" s="12">
        <v>14.5869012129032</v>
      </c>
      <c r="E149" s="13">
        <f t="shared" si="154"/>
        <v>21.5076124266667</v>
      </c>
      <c r="F149" s="9" t="s">
        <v>107</v>
      </c>
      <c r="G149" s="6">
        <v>11</v>
      </c>
      <c r="H149" s="11">
        <f t="shared" si="135"/>
        <v>14.5869012129032</v>
      </c>
      <c r="I149" s="11">
        <f t="shared" si="136"/>
        <v>287.736901212903</v>
      </c>
      <c r="J149" s="11">
        <f t="shared" si="137"/>
        <v>0.106174528864654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0.46533209908956</v>
      </c>
      <c r="O149" s="11">
        <f t="shared" si="155"/>
        <v>0.309191163109977</v>
      </c>
      <c r="P149" s="11">
        <f t="shared" si="140"/>
        <v>0.0328282260723161</v>
      </c>
      <c r="Q149" s="17">
        <f t="shared" si="141"/>
        <v>0.00853533877880218</v>
      </c>
      <c r="R149" s="11">
        <f t="shared" si="142"/>
        <v>0.074022</v>
      </c>
      <c r="S149" s="18">
        <f t="shared" si="143"/>
        <v>0.115308135132828</v>
      </c>
      <c r="T149" s="3">
        <v>0.01</v>
      </c>
      <c r="U149" s="19">
        <f t="shared" si="144"/>
        <v>0.00115308135132828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0.00664308135132828</v>
      </c>
      <c r="AU149" s="27">
        <f t="shared" si="148"/>
        <v>28.47</v>
      </c>
      <c r="AV149" s="1">
        <f t="shared" si="149"/>
        <v>0.26</v>
      </c>
      <c r="AW149" s="2">
        <f t="shared" si="150"/>
        <v>11.1</v>
      </c>
      <c r="AX149" s="1">
        <f t="shared" si="151"/>
        <v>3657.02700583952</v>
      </c>
      <c r="AZ149" s="2">
        <f t="shared" si="152"/>
        <v>0.4</v>
      </c>
      <c r="BA149" s="1">
        <f t="shared" si="153"/>
        <v>131.78475696719</v>
      </c>
    </row>
    <row r="150" s="1" customFormat="1" spans="1:54">
      <c r="A150" s="6"/>
      <c r="B150" s="6"/>
      <c r="C150" s="9">
        <v>11</v>
      </c>
      <c r="D150" s="12">
        <v>8.71855518943333</v>
      </c>
      <c r="E150" s="13">
        <f t="shared" si="154"/>
        <v>14.5869012129032</v>
      </c>
      <c r="F150" s="9" t="s">
        <v>109</v>
      </c>
      <c r="G150" s="6">
        <v>12</v>
      </c>
      <c r="H150" s="11">
        <f t="shared" si="135"/>
        <v>8.71855518943333</v>
      </c>
      <c r="I150" s="11">
        <f t="shared" si="136"/>
        <v>281.868555189433</v>
      </c>
      <c r="J150" s="11">
        <f t="shared" si="137"/>
        <v>0.0524872767106261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0.561062937037661</v>
      </c>
      <c r="P150" s="11">
        <f t="shared" si="140"/>
        <v>0.0294486656283723</v>
      </c>
      <c r="Q150" s="17">
        <f t="shared" si="141"/>
        <v>0.0076566530633768</v>
      </c>
      <c r="R150" s="11">
        <f t="shared" si="142"/>
        <v>0.074022</v>
      </c>
      <c r="S150" s="18">
        <f t="shared" si="143"/>
        <v>0.103437532941244</v>
      </c>
      <c r="T150" s="3">
        <v>0.01</v>
      </c>
      <c r="U150" s="19">
        <f t="shared" si="144"/>
        <v>0.00103437532941244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0.00652437532941245</v>
      </c>
      <c r="AU150" s="27">
        <f t="shared" si="148"/>
        <v>28.47</v>
      </c>
      <c r="AV150" s="1">
        <f t="shared" si="149"/>
        <v>0.26</v>
      </c>
      <c r="AW150" s="2">
        <f t="shared" si="150"/>
        <v>11.1</v>
      </c>
      <c r="AX150" s="1">
        <f t="shared" si="151"/>
        <v>3591.67914918333</v>
      </c>
      <c r="AY150" s="1">
        <f>SUM(AX139:AX150)</f>
        <v>86545.3057202575</v>
      </c>
      <c r="AZ150" s="2">
        <f t="shared" si="152"/>
        <v>0.4</v>
      </c>
      <c r="BA150" s="1">
        <f t="shared" si="153"/>
        <v>129.42987924985</v>
      </c>
      <c r="BB150" s="1">
        <f>SUM(BA139:BA150)</f>
        <v>3118.74975568495</v>
      </c>
    </row>
    <row r="151" s="1" customFormat="1" spans="1:46">
      <c r="A151" s="6"/>
      <c r="B151" s="6"/>
      <c r="C151" s="9">
        <v>12</v>
      </c>
      <c r="D151" s="12">
        <v>0.442517326741936</v>
      </c>
      <c r="E151" s="13">
        <f t="shared" si="154"/>
        <v>8.71855518943333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463.5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33.7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108.5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2642.2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503.2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8720.55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0.3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233117055.83665</v>
      </c>
      <c r="J16" s="7" t="s">
        <v>35</v>
      </c>
      <c r="K16" s="7">
        <f>I16/(10000*1000)</f>
        <v>23.311705583665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146615075.056114</v>
      </c>
      <c r="J17" s="7" t="s">
        <v>35</v>
      </c>
      <c r="K17" s="7">
        <f>I17/(10000*1000)</f>
        <v>14.6615075056114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1268.01</v>
      </c>
      <c r="C29" s="9" t="s">
        <v>106</v>
      </c>
      <c r="D29" s="10">
        <v>3.64</v>
      </c>
      <c r="E29" s="9"/>
      <c r="F29" s="9"/>
      <c r="G29" s="6">
        <v>1</v>
      </c>
      <c r="H29" s="11">
        <f t="shared" ref="H29:H40" si="0">E30</f>
        <v>3.64</v>
      </c>
      <c r="I29" s="11">
        <f t="shared" ref="I29:I40" si="1">H29+273.15</f>
        <v>276.79</v>
      </c>
      <c r="J29" s="11">
        <f t="shared" ref="J29:J40" si="2">EXP(($C$18*(I29-$C$16))/($C$19*I29*$C$16))</f>
        <v>0.0278479969687297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107</v>
      </c>
      <c r="N29" s="6"/>
      <c r="O29" s="11">
        <f>L29</f>
        <v>1.056675</v>
      </c>
      <c r="P29" s="11">
        <f t="shared" ref="P29:P40" si="5">O29*J29</f>
        <v>0.0294262821969324</v>
      </c>
      <c r="Q29" s="17">
        <f t="shared" ref="Q29:Q40" si="6">P29*$B$31</f>
        <v>0.00706230772726378</v>
      </c>
      <c r="R29" s="11">
        <f t="shared" ref="R29:R40" si="7">L29*$B$31</f>
        <v>0.253602</v>
      </c>
      <c r="S29" s="18">
        <f t="shared" ref="S29:S40" si="8">Q29/R29</f>
        <v>0.0278479969687297</v>
      </c>
      <c r="T29" s="3">
        <v>0.01</v>
      </c>
      <c r="U29" s="19">
        <f t="shared" ref="U29:U40" si="9">S29*T29</f>
        <v>0.000278479969687297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0.0221784799696873</v>
      </c>
      <c r="AR29" s="27">
        <f t="shared" ref="AR29:AR40" si="15">$B$29/12</f>
        <v>105.6675</v>
      </c>
      <c r="AS29" s="1">
        <f t="shared" ref="AS29:AS40" si="16">$B$31</f>
        <v>0.24</v>
      </c>
      <c r="AT29" s="2">
        <f>$E$4/12</f>
        <v>2.80833333333333</v>
      </c>
      <c r="AU29" s="1">
        <f t="shared" ref="AU29:AU40" si="17">AT29*10000*AS29*0.67*AR29*AQ29</f>
        <v>10582.9783984949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-1.0211194936129</v>
      </c>
      <c r="E30" s="13">
        <f t="shared" ref="E30:E41" si="18">D29</f>
        <v>3.64</v>
      </c>
      <c r="F30" s="9" t="s">
        <v>107</v>
      </c>
      <c r="G30" s="6">
        <v>2</v>
      </c>
      <c r="H30" s="11">
        <f t="shared" si="0"/>
        <v>-1.0211194936129</v>
      </c>
      <c r="I30" s="11">
        <f t="shared" si="1"/>
        <v>272.128880506387</v>
      </c>
      <c r="J30" s="11">
        <f t="shared" si="2"/>
        <v>0.0152446383446003</v>
      </c>
      <c r="K30" s="11">
        <f t="shared" si="3"/>
        <v>105.6675</v>
      </c>
      <c r="L30" s="11">
        <f t="shared" si="4"/>
        <v>1.056675</v>
      </c>
      <c r="M30" s="6" t="s">
        <v>107</v>
      </c>
      <c r="N30" s="6"/>
      <c r="O30" s="11">
        <f t="shared" ref="O30:O40" si="19">L30+O29-P29-N30</f>
        <v>2.08392371780307</v>
      </c>
      <c r="P30" s="11">
        <f t="shared" si="5"/>
        <v>0.0317686634156426</v>
      </c>
      <c r="Q30" s="17">
        <f t="shared" si="6"/>
        <v>0.00762447921975424</v>
      </c>
      <c r="R30" s="11">
        <f t="shared" si="7"/>
        <v>0.253602</v>
      </c>
      <c r="S30" s="18">
        <f t="shared" si="8"/>
        <v>0.0300647440467908</v>
      </c>
      <c r="T30" s="3">
        <v>0.01</v>
      </c>
      <c r="U30" s="19">
        <f t="shared" si="9"/>
        <v>0.000300647440467908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0.0222006474404679</v>
      </c>
      <c r="AR30" s="27">
        <f t="shared" si="15"/>
        <v>105.6675</v>
      </c>
      <c r="AS30" s="1">
        <f t="shared" si="16"/>
        <v>0.24</v>
      </c>
      <c r="AT30" s="2">
        <f>$E$4/12</f>
        <v>2.80833333333333</v>
      </c>
      <c r="AU30" s="1">
        <f t="shared" si="17"/>
        <v>10593.5561236024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4.15990048710714</v>
      </c>
      <c r="E31" s="13">
        <f t="shared" si="18"/>
        <v>-1.0211194936129</v>
      </c>
      <c r="F31" s="9" t="s">
        <v>107</v>
      </c>
      <c r="G31" s="6">
        <v>3</v>
      </c>
      <c r="H31" s="11">
        <f t="shared" si="0"/>
        <v>4.15990048710714</v>
      </c>
      <c r="I31" s="11">
        <f t="shared" si="1"/>
        <v>277.309900487107</v>
      </c>
      <c r="J31" s="11">
        <f t="shared" si="2"/>
        <v>0.0297465114957305</v>
      </c>
      <c r="K31" s="11">
        <f t="shared" si="3"/>
        <v>105.6675</v>
      </c>
      <c r="L31" s="11">
        <f t="shared" si="4"/>
        <v>1.056675</v>
      </c>
      <c r="M31" s="6" t="s">
        <v>107</v>
      </c>
      <c r="N31" s="6"/>
      <c r="O31" s="11">
        <f t="shared" si="19"/>
        <v>3.10883005438742</v>
      </c>
      <c r="P31" s="11">
        <f t="shared" si="5"/>
        <v>0.0924768489511079</v>
      </c>
      <c r="Q31" s="17">
        <f t="shared" si="6"/>
        <v>0.0221944437482659</v>
      </c>
      <c r="R31" s="11">
        <f t="shared" si="7"/>
        <v>0.253602</v>
      </c>
      <c r="S31" s="18">
        <f t="shared" si="8"/>
        <v>0.087516832470824</v>
      </c>
      <c r="T31" s="3">
        <v>0.01</v>
      </c>
      <c r="U31" s="19">
        <f t="shared" si="9"/>
        <v>0.00087516832470824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0.0227751683247082</v>
      </c>
      <c r="AR31" s="27">
        <f t="shared" si="15"/>
        <v>105.6675</v>
      </c>
      <c r="AS31" s="1">
        <f t="shared" si="16"/>
        <v>0.24</v>
      </c>
      <c r="AT31" s="2">
        <f>$E$4/12</f>
        <v>2.80833333333333</v>
      </c>
      <c r="AU31" s="1">
        <f t="shared" si="17"/>
        <v>10867.7021478434</v>
      </c>
    </row>
    <row r="32" s="1" customFormat="1" spans="1:47">
      <c r="A32" s="6"/>
      <c r="B32" s="6"/>
      <c r="C32" s="9">
        <v>3</v>
      </c>
      <c r="D32" s="12">
        <v>11.5874450279355</v>
      </c>
      <c r="E32" s="13">
        <f t="shared" si="18"/>
        <v>4.15990048710714</v>
      </c>
      <c r="F32" s="9" t="s">
        <v>107</v>
      </c>
      <c r="G32" s="6">
        <v>4</v>
      </c>
      <c r="H32" s="11">
        <f t="shared" si="0"/>
        <v>11.5874450279355</v>
      </c>
      <c r="I32" s="11">
        <f t="shared" si="1"/>
        <v>284.737445027935</v>
      </c>
      <c r="J32" s="11">
        <f t="shared" si="2"/>
        <v>0.0743376992797985</v>
      </c>
      <c r="K32" s="11">
        <f t="shared" si="3"/>
        <v>105.6675</v>
      </c>
      <c r="L32" s="11">
        <f t="shared" si="4"/>
        <v>1.056675</v>
      </c>
      <c r="M32" s="6" t="s">
        <v>107</v>
      </c>
      <c r="N32" s="6"/>
      <c r="O32" s="11">
        <f t="shared" si="19"/>
        <v>4.07302820543632</v>
      </c>
      <c r="P32" s="11">
        <f t="shared" si="5"/>
        <v>0.302779545893862</v>
      </c>
      <c r="Q32" s="17">
        <f t="shared" si="6"/>
        <v>0.072667091014527</v>
      </c>
      <c r="R32" s="11">
        <f t="shared" si="7"/>
        <v>0.253602</v>
      </c>
      <c r="S32" s="18">
        <f t="shared" si="8"/>
        <v>0.286539897218977</v>
      </c>
      <c r="T32" s="3">
        <v>0.01</v>
      </c>
      <c r="U32" s="19">
        <f t="shared" si="9"/>
        <v>0.00286539897218977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0.0323153989721898</v>
      </c>
      <c r="AR32" s="27">
        <f t="shared" si="15"/>
        <v>105.6675</v>
      </c>
      <c r="AS32" s="1">
        <f t="shared" si="16"/>
        <v>0.24</v>
      </c>
      <c r="AT32" s="2">
        <f>$E$4/12</f>
        <v>2.80833333333333</v>
      </c>
      <c r="AU32" s="1">
        <f t="shared" si="17"/>
        <v>15420.0454552725</v>
      </c>
    </row>
    <row r="33" s="1" customFormat="1" spans="1:47">
      <c r="A33" s="6"/>
      <c r="B33" s="6"/>
      <c r="C33" s="9">
        <v>4</v>
      </c>
      <c r="D33" s="12">
        <v>16.9964524596</v>
      </c>
      <c r="E33" s="13">
        <f t="shared" si="18"/>
        <v>11.5874450279355</v>
      </c>
      <c r="F33" s="9" t="s">
        <v>107</v>
      </c>
      <c r="G33" s="6">
        <v>5</v>
      </c>
      <c r="H33" s="11">
        <f t="shared" si="0"/>
        <v>16.9964524596</v>
      </c>
      <c r="I33" s="11">
        <f t="shared" si="1"/>
        <v>290.1464524596</v>
      </c>
      <c r="J33" s="11">
        <f t="shared" si="2"/>
        <v>0.140626220545944</v>
      </c>
      <c r="K33" s="11">
        <f t="shared" si="3"/>
        <v>105.6675</v>
      </c>
      <c r="L33" s="11">
        <f t="shared" si="4"/>
        <v>1.056675</v>
      </c>
      <c r="M33" s="6" t="s">
        <v>109</v>
      </c>
      <c r="N33" s="11">
        <f>(O32-P32)*C24/100</f>
        <v>3.58173622656533</v>
      </c>
      <c r="O33" s="11">
        <f t="shared" si="19"/>
        <v>1.24518743297712</v>
      </c>
      <c r="P33" s="11">
        <f t="shared" si="5"/>
        <v>0.175106002570879</v>
      </c>
      <c r="Q33" s="17">
        <f t="shared" si="6"/>
        <v>0.0420254406170109</v>
      </c>
      <c r="R33" s="11">
        <f t="shared" si="7"/>
        <v>0.253602</v>
      </c>
      <c r="S33" s="18">
        <f t="shared" si="8"/>
        <v>0.165714152952307</v>
      </c>
      <c r="T33" s="3">
        <v>0.01</v>
      </c>
      <c r="U33" s="19">
        <f t="shared" si="9"/>
        <v>0.00165714152952307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0.0311071415295231</v>
      </c>
      <c r="AR33" s="27">
        <f t="shared" si="15"/>
        <v>105.6675</v>
      </c>
      <c r="AS33" s="1">
        <f t="shared" si="16"/>
        <v>0.24</v>
      </c>
      <c r="AT33" s="2">
        <f>$E$4/12</f>
        <v>2.80833333333333</v>
      </c>
      <c r="AU33" s="1">
        <f t="shared" si="17"/>
        <v>14843.4972683346</v>
      </c>
    </row>
    <row r="34" s="1" customFormat="1" spans="1:47">
      <c r="A34" s="6"/>
      <c r="B34" s="6"/>
      <c r="C34" s="9">
        <v>5</v>
      </c>
      <c r="D34" s="12">
        <v>21.4074642880645</v>
      </c>
      <c r="E34" s="13">
        <f t="shared" si="18"/>
        <v>16.9964524596</v>
      </c>
      <c r="F34" s="9" t="s">
        <v>109</v>
      </c>
      <c r="G34" s="6">
        <v>6</v>
      </c>
      <c r="H34" s="11">
        <f t="shared" si="0"/>
        <v>21.4074642880645</v>
      </c>
      <c r="I34" s="11">
        <f t="shared" si="1"/>
        <v>294.557464288064</v>
      </c>
      <c r="J34" s="11">
        <f t="shared" si="2"/>
        <v>0.232442035981667</v>
      </c>
      <c r="K34" s="11">
        <f t="shared" si="3"/>
        <v>105.6675</v>
      </c>
      <c r="L34" s="11">
        <f t="shared" si="4"/>
        <v>1.056675</v>
      </c>
      <c r="M34" s="6" t="s">
        <v>107</v>
      </c>
      <c r="N34" s="6"/>
      <c r="O34" s="11">
        <f t="shared" si="19"/>
        <v>2.12675643040624</v>
      </c>
      <c r="P34" s="11">
        <f t="shared" si="5"/>
        <v>0.494347594720729</v>
      </c>
      <c r="Q34" s="17">
        <f t="shared" si="6"/>
        <v>0.118643422732975</v>
      </c>
      <c r="R34" s="11">
        <f t="shared" si="7"/>
        <v>0.253602</v>
      </c>
      <c r="S34" s="18">
        <f t="shared" si="8"/>
        <v>0.467833150893822</v>
      </c>
      <c r="T34" s="3">
        <v>0.01</v>
      </c>
      <c r="U34" s="19">
        <f t="shared" si="9"/>
        <v>0.00467833150893822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0.0341283315089382</v>
      </c>
      <c r="AR34" s="27">
        <f t="shared" si="15"/>
        <v>105.6675</v>
      </c>
      <c r="AS34" s="1">
        <f t="shared" si="16"/>
        <v>0.24</v>
      </c>
      <c r="AT34" s="2">
        <f>$E$4/12</f>
        <v>2.80833333333333</v>
      </c>
      <c r="AU34" s="1">
        <f t="shared" si="17"/>
        <v>16285.1284501649</v>
      </c>
    </row>
    <row r="35" s="1" customFormat="1" spans="1:47">
      <c r="A35" s="6"/>
      <c r="B35" s="6"/>
      <c r="C35" s="9">
        <v>6</v>
      </c>
      <c r="D35" s="12">
        <v>26.4058126566667</v>
      </c>
      <c r="E35" s="13">
        <f t="shared" si="18"/>
        <v>21.4074642880645</v>
      </c>
      <c r="F35" s="9" t="s">
        <v>107</v>
      </c>
      <c r="G35" s="6">
        <v>7</v>
      </c>
      <c r="H35" s="11">
        <f t="shared" si="0"/>
        <v>26.4058126566667</v>
      </c>
      <c r="I35" s="11">
        <f t="shared" si="1"/>
        <v>299.555812656667</v>
      </c>
      <c r="J35" s="11">
        <f t="shared" si="2"/>
        <v>0.403510736490678</v>
      </c>
      <c r="K35" s="11">
        <f t="shared" si="3"/>
        <v>105.6675</v>
      </c>
      <c r="L35" s="11">
        <f t="shared" si="4"/>
        <v>1.056675</v>
      </c>
      <c r="M35" s="6" t="s">
        <v>107</v>
      </c>
      <c r="N35" s="6"/>
      <c r="O35" s="11">
        <f t="shared" si="19"/>
        <v>2.68908383568551</v>
      </c>
      <c r="P35" s="11">
        <f t="shared" si="5"/>
        <v>1.08507419902264</v>
      </c>
      <c r="Q35" s="17">
        <f t="shared" si="6"/>
        <v>0.260417807765434</v>
      </c>
      <c r="R35" s="11">
        <f t="shared" si="7"/>
        <v>0.253602</v>
      </c>
      <c r="S35" s="18">
        <f t="shared" si="8"/>
        <v>1.02687600163025</v>
      </c>
      <c r="T35" s="3">
        <v>0.01</v>
      </c>
      <c r="U35" s="19">
        <f t="shared" si="9"/>
        <v>0.0102687600163025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0.0451687600163025</v>
      </c>
      <c r="AR35" s="27">
        <f t="shared" si="15"/>
        <v>105.6675</v>
      </c>
      <c r="AS35" s="1">
        <f t="shared" si="16"/>
        <v>0.24</v>
      </c>
      <c r="AT35" s="2">
        <f>$E$4/12</f>
        <v>2.80833333333333</v>
      </c>
      <c r="AU35" s="1">
        <f t="shared" si="17"/>
        <v>21553.3261157964</v>
      </c>
    </row>
    <row r="36" s="1" customFormat="1" spans="1:47">
      <c r="A36" s="6"/>
      <c r="B36" s="6"/>
      <c r="C36" s="9">
        <v>7</v>
      </c>
      <c r="D36" s="12">
        <v>28.0538935277419</v>
      </c>
      <c r="E36" s="13">
        <f t="shared" si="18"/>
        <v>26.4058126566667</v>
      </c>
      <c r="F36" s="9" t="s">
        <v>107</v>
      </c>
      <c r="G36" s="6">
        <v>8</v>
      </c>
      <c r="H36" s="11">
        <f t="shared" si="0"/>
        <v>28.0538935277419</v>
      </c>
      <c r="I36" s="11">
        <f t="shared" si="1"/>
        <v>301.203893527742</v>
      </c>
      <c r="J36" s="11">
        <f t="shared" si="2"/>
        <v>0.482052942854363</v>
      </c>
      <c r="K36" s="11">
        <f t="shared" si="3"/>
        <v>105.6675</v>
      </c>
      <c r="L36" s="11">
        <f t="shared" si="4"/>
        <v>1.056675</v>
      </c>
      <c r="M36" s="6" t="s">
        <v>107</v>
      </c>
      <c r="N36" s="6"/>
      <c r="O36" s="11">
        <f t="shared" si="19"/>
        <v>2.66068463666287</v>
      </c>
      <c r="P36" s="11">
        <f t="shared" si="5"/>
        <v>1.28259085911073</v>
      </c>
      <c r="Q36" s="17">
        <f t="shared" si="6"/>
        <v>0.307821806186576</v>
      </c>
      <c r="R36" s="11">
        <f t="shared" si="7"/>
        <v>0.253602</v>
      </c>
      <c r="S36" s="18">
        <f t="shared" si="8"/>
        <v>1.21379881147063</v>
      </c>
      <c r="T36" s="3">
        <v>0.01</v>
      </c>
      <c r="U36" s="19">
        <f t="shared" si="9"/>
        <v>0.0121379881147063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0.0470379881147063</v>
      </c>
      <c r="AR36" s="27">
        <f t="shared" si="15"/>
        <v>105.6675</v>
      </c>
      <c r="AS36" s="1">
        <f t="shared" si="16"/>
        <v>0.24</v>
      </c>
      <c r="AT36" s="2">
        <f>$E$4/12</f>
        <v>2.80833333333333</v>
      </c>
      <c r="AU36" s="1">
        <f t="shared" si="17"/>
        <v>22445.2718494222</v>
      </c>
    </row>
    <row r="37" s="1" customFormat="1" spans="1:47">
      <c r="A37" s="6"/>
      <c r="B37" s="6"/>
      <c r="C37" s="9">
        <v>8</v>
      </c>
      <c r="D37" s="12">
        <v>27.4654027845161</v>
      </c>
      <c r="E37" s="13">
        <f t="shared" si="18"/>
        <v>28.0538935277419</v>
      </c>
      <c r="F37" s="9" t="s">
        <v>107</v>
      </c>
      <c r="G37" s="6">
        <v>9</v>
      </c>
      <c r="H37" s="11">
        <f t="shared" si="0"/>
        <v>27.4654027845161</v>
      </c>
      <c r="I37" s="11">
        <f t="shared" si="1"/>
        <v>300.615402784516</v>
      </c>
      <c r="J37" s="11">
        <f t="shared" si="2"/>
        <v>0.452492619937465</v>
      </c>
      <c r="K37" s="11">
        <f t="shared" si="3"/>
        <v>105.6675</v>
      </c>
      <c r="L37" s="11">
        <f t="shared" si="4"/>
        <v>1.056675</v>
      </c>
      <c r="M37" s="6" t="s">
        <v>107</v>
      </c>
      <c r="N37" s="6"/>
      <c r="O37" s="11">
        <f t="shared" si="19"/>
        <v>2.43476877755214</v>
      </c>
      <c r="P37" s="11">
        <f t="shared" si="5"/>
        <v>1.10171490309651</v>
      </c>
      <c r="Q37" s="17">
        <f t="shared" si="6"/>
        <v>0.264411576743162</v>
      </c>
      <c r="R37" s="11">
        <f t="shared" si="7"/>
        <v>0.253602</v>
      </c>
      <c r="S37" s="18">
        <f t="shared" si="8"/>
        <v>1.04262417781864</v>
      </c>
      <c r="T37" s="3">
        <v>0.01</v>
      </c>
      <c r="U37" s="19">
        <f t="shared" si="9"/>
        <v>0.0104262417781864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0.0398762417781864</v>
      </c>
      <c r="AR37" s="27">
        <f t="shared" si="15"/>
        <v>105.6675</v>
      </c>
      <c r="AS37" s="1">
        <f t="shared" si="16"/>
        <v>0.24</v>
      </c>
      <c r="AT37" s="2">
        <f>$E$4/12</f>
        <v>2.80833333333333</v>
      </c>
      <c r="AU37" s="1">
        <f t="shared" si="17"/>
        <v>19027.8777413282</v>
      </c>
    </row>
    <row r="38" s="1" customFormat="1" spans="1:47">
      <c r="A38" s="6"/>
      <c r="B38" s="6"/>
      <c r="C38" s="9">
        <v>9</v>
      </c>
      <c r="D38" s="12">
        <v>21.4317843153333</v>
      </c>
      <c r="E38" s="13">
        <f t="shared" si="18"/>
        <v>27.4654027845161</v>
      </c>
      <c r="F38" s="9" t="s">
        <v>107</v>
      </c>
      <c r="G38" s="6">
        <v>10</v>
      </c>
      <c r="H38" s="11">
        <f t="shared" si="0"/>
        <v>21.4317843153333</v>
      </c>
      <c r="I38" s="11">
        <f t="shared" si="1"/>
        <v>294.581784315333</v>
      </c>
      <c r="J38" s="11">
        <f t="shared" si="2"/>
        <v>0.233077237170225</v>
      </c>
      <c r="K38" s="11">
        <f t="shared" si="3"/>
        <v>105.6675</v>
      </c>
      <c r="L38" s="11">
        <f t="shared" si="4"/>
        <v>1.056675</v>
      </c>
      <c r="M38" s="6" t="s">
        <v>107</v>
      </c>
      <c r="N38" s="6"/>
      <c r="O38" s="11">
        <f t="shared" si="19"/>
        <v>2.38972887445564</v>
      </c>
      <c r="P38" s="11">
        <f t="shared" si="5"/>
        <v>0.55699140364403</v>
      </c>
      <c r="Q38" s="17">
        <f t="shared" si="6"/>
        <v>0.133677936874567</v>
      </c>
      <c r="R38" s="11">
        <f t="shared" si="7"/>
        <v>0.253602</v>
      </c>
      <c r="S38" s="18">
        <f t="shared" si="8"/>
        <v>0.527117045112291</v>
      </c>
      <c r="T38" s="3">
        <v>0.01</v>
      </c>
      <c r="U38" s="19">
        <f t="shared" si="9"/>
        <v>0.00527117045112291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0.0347211704511229</v>
      </c>
      <c r="AR38" s="27">
        <f t="shared" si="15"/>
        <v>105.6675</v>
      </c>
      <c r="AS38" s="1">
        <f t="shared" si="16"/>
        <v>0.24</v>
      </c>
      <c r="AT38" s="2">
        <f>$E$4/12</f>
        <v>2.80833333333333</v>
      </c>
      <c r="AU38" s="1">
        <f t="shared" si="17"/>
        <v>16568.0153625007</v>
      </c>
    </row>
    <row r="39" s="1" customFormat="1" spans="1:47">
      <c r="A39" s="6"/>
      <c r="B39" s="6"/>
      <c r="C39" s="9">
        <v>10</v>
      </c>
      <c r="D39" s="12">
        <v>15.9891019890323</v>
      </c>
      <c r="E39" s="13">
        <f t="shared" si="18"/>
        <v>21.4317843153333</v>
      </c>
      <c r="F39" s="9" t="s">
        <v>107</v>
      </c>
      <c r="G39" s="6">
        <v>11</v>
      </c>
      <c r="H39" s="11">
        <f t="shared" si="0"/>
        <v>15.9891019890323</v>
      </c>
      <c r="I39" s="11">
        <f t="shared" si="1"/>
        <v>289.139101989032</v>
      </c>
      <c r="J39" s="11">
        <f t="shared" si="2"/>
        <v>0.125109569016663</v>
      </c>
      <c r="K39" s="11">
        <f t="shared" si="3"/>
        <v>105.6675</v>
      </c>
      <c r="L39" s="11">
        <f t="shared" si="4"/>
        <v>1.056675</v>
      </c>
      <c r="M39" s="6" t="s">
        <v>109</v>
      </c>
      <c r="N39" s="11">
        <f>(O38-P38)*C24/100</f>
        <v>1.74110059727103</v>
      </c>
      <c r="O39" s="11">
        <f t="shared" si="19"/>
        <v>1.14831187354058</v>
      </c>
      <c r="P39" s="11">
        <f t="shared" si="5"/>
        <v>0.143664803595379</v>
      </c>
      <c r="Q39" s="17">
        <f t="shared" si="6"/>
        <v>0.0344795528628909</v>
      </c>
      <c r="R39" s="11">
        <f t="shared" si="7"/>
        <v>0.253602</v>
      </c>
      <c r="S39" s="18">
        <f t="shared" si="8"/>
        <v>0.135959309717159</v>
      </c>
      <c r="T39" s="3">
        <v>0.01</v>
      </c>
      <c r="U39" s="19">
        <f t="shared" si="9"/>
        <v>0.00135959309717159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0.0232595930971716</v>
      </c>
      <c r="AR39" s="27">
        <f t="shared" si="15"/>
        <v>105.6675</v>
      </c>
      <c r="AS39" s="1">
        <f t="shared" si="16"/>
        <v>0.24</v>
      </c>
      <c r="AT39" s="2">
        <f>$E$4/12</f>
        <v>2.80833333333333</v>
      </c>
      <c r="AU39" s="1">
        <f t="shared" si="17"/>
        <v>11098.856713426</v>
      </c>
    </row>
    <row r="40" s="1" customFormat="1" spans="1:48">
      <c r="A40" s="6"/>
      <c r="B40" s="6"/>
      <c r="C40" s="9">
        <v>11</v>
      </c>
      <c r="D40" s="12">
        <v>9.18933057343333</v>
      </c>
      <c r="E40" s="13">
        <f t="shared" si="18"/>
        <v>15.9891019890323</v>
      </c>
      <c r="F40" s="9" t="s">
        <v>109</v>
      </c>
      <c r="G40" s="6">
        <v>12</v>
      </c>
      <c r="H40" s="11">
        <f t="shared" si="0"/>
        <v>9.18933057343333</v>
      </c>
      <c r="I40" s="11">
        <f t="shared" si="1"/>
        <v>282.339330573433</v>
      </c>
      <c r="J40" s="11">
        <f t="shared" si="2"/>
        <v>0.055599229056075</v>
      </c>
      <c r="K40" s="11">
        <f t="shared" si="3"/>
        <v>105.6675</v>
      </c>
      <c r="L40" s="11">
        <f t="shared" si="4"/>
        <v>1.056675</v>
      </c>
      <c r="M40" s="6" t="s">
        <v>107</v>
      </c>
      <c r="N40" s="6"/>
      <c r="O40" s="11">
        <f t="shared" si="19"/>
        <v>2.0613220699452</v>
      </c>
      <c r="P40" s="11">
        <f t="shared" si="5"/>
        <v>0.114607917925226</v>
      </c>
      <c r="Q40" s="17">
        <f t="shared" si="6"/>
        <v>0.0275059003020542</v>
      </c>
      <c r="R40" s="11">
        <f t="shared" si="7"/>
        <v>0.253602</v>
      </c>
      <c r="S40" s="18">
        <f t="shared" si="8"/>
        <v>0.108460896609862</v>
      </c>
      <c r="T40" s="3">
        <v>0.01</v>
      </c>
      <c r="U40" s="19">
        <f t="shared" si="9"/>
        <v>0.00108460896609862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0.0229846089660986</v>
      </c>
      <c r="AR40" s="27">
        <f t="shared" si="15"/>
        <v>105.6675</v>
      </c>
      <c r="AS40" s="1">
        <f t="shared" si="16"/>
        <v>0.24</v>
      </c>
      <c r="AT40" s="2">
        <f>$E$4/12</f>
        <v>2.80833333333333</v>
      </c>
      <c r="AU40" s="1">
        <f t="shared" si="17"/>
        <v>10967.6416291167</v>
      </c>
      <c r="AV40" s="1">
        <f>SUM(AU29:AU40)</f>
        <v>180253.897255303</v>
      </c>
    </row>
    <row r="41" s="1" customFormat="1" spans="1:46">
      <c r="A41" s="6"/>
      <c r="B41" s="6"/>
      <c r="C41" s="9">
        <v>12</v>
      </c>
      <c r="D41" s="12">
        <v>1.94324795835484</v>
      </c>
      <c r="E41" s="13">
        <f t="shared" si="18"/>
        <v>9.18933057343333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769.42</v>
      </c>
      <c r="C44" s="9" t="s">
        <v>106</v>
      </c>
      <c r="D44" s="10">
        <v>3.64</v>
      </c>
      <c r="E44" s="9"/>
      <c r="F44" s="9"/>
      <c r="G44" s="6">
        <v>1</v>
      </c>
      <c r="H44" s="11">
        <f t="shared" ref="H44:H55" si="20">E45</f>
        <v>3.64</v>
      </c>
      <c r="I44" s="11">
        <f t="shared" ref="I44:I55" si="21">H44+273.15</f>
        <v>276.79</v>
      </c>
      <c r="J44" s="11">
        <f t="shared" ref="J44:J55" si="22">EXP(($C$18*(I44-$C$16))/($C$19*I44*$C$16))</f>
        <v>0.0278479969687297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107</v>
      </c>
      <c r="N44" s="6"/>
      <c r="O44" s="11">
        <f>L44</f>
        <v>0.641183333333333</v>
      </c>
      <c r="P44" s="11">
        <f t="shared" ref="P44:P55" si="25">O44*J44</f>
        <v>0.0178556715230666</v>
      </c>
      <c r="Q44" s="17">
        <f t="shared" ref="Q44:Q55" si="26">P44*$B$46</f>
        <v>0.00321402087415199</v>
      </c>
      <c r="R44" s="11">
        <f t="shared" ref="R44:R55" si="27">L44*$B$46</f>
        <v>0.115413</v>
      </c>
      <c r="S44" s="18">
        <f t="shared" ref="S44:S55" si="28">Q44/R44</f>
        <v>0.0278479969687296</v>
      </c>
      <c r="T44" s="3">
        <v>0.01</v>
      </c>
      <c r="U44" s="19">
        <f t="shared" ref="U44:U55" si="29">S44*T44</f>
        <v>0.000278479969687296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0.0193784799696873</v>
      </c>
      <c r="AR44" s="27">
        <f t="shared" ref="AR44:AR55" si="35">$B$44/12</f>
        <v>64.1183333333333</v>
      </c>
      <c r="AS44" s="1">
        <f t="shared" ref="AS44:AS55" si="36">$B$46</f>
        <v>0.18</v>
      </c>
      <c r="AT44" s="2">
        <f>$E$3/12</f>
        <v>38.625</v>
      </c>
      <c r="AU44" s="1">
        <f t="shared" ref="AU44:AU55" si="37">AT44*10000*AS44*0.67*AR44*AQ44</f>
        <v>57878.5621455946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-1.0211194936129</v>
      </c>
      <c r="E45" s="13">
        <f t="shared" ref="E45:E56" si="38">D44</f>
        <v>3.64</v>
      </c>
      <c r="F45" s="9" t="s">
        <v>107</v>
      </c>
      <c r="G45" s="6">
        <v>2</v>
      </c>
      <c r="H45" s="11">
        <f t="shared" si="20"/>
        <v>-1.0211194936129</v>
      </c>
      <c r="I45" s="11">
        <f t="shared" si="21"/>
        <v>272.128880506387</v>
      </c>
      <c r="J45" s="11">
        <f t="shared" si="22"/>
        <v>0.0152446383446003</v>
      </c>
      <c r="K45" s="11">
        <f t="shared" si="23"/>
        <v>64.1183333333333</v>
      </c>
      <c r="L45" s="11">
        <f t="shared" si="24"/>
        <v>0.641183333333333</v>
      </c>
      <c r="M45" s="6" t="s">
        <v>107</v>
      </c>
      <c r="N45" s="6"/>
      <c r="O45" s="11">
        <f t="shared" ref="O45:O55" si="39">L45+O44-P44-N45</f>
        <v>1.2645109951436</v>
      </c>
      <c r="P45" s="11">
        <f t="shared" si="25"/>
        <v>0.0192770128037348</v>
      </c>
      <c r="Q45" s="17">
        <f t="shared" si="26"/>
        <v>0.00346986230467226</v>
      </c>
      <c r="R45" s="11">
        <f t="shared" si="27"/>
        <v>0.115413</v>
      </c>
      <c r="S45" s="18">
        <f t="shared" si="28"/>
        <v>0.0300647440467908</v>
      </c>
      <c r="T45" s="3">
        <v>0.01</v>
      </c>
      <c r="U45" s="19">
        <f t="shared" si="29"/>
        <v>0.000300647440467908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0.0194006474404679</v>
      </c>
      <c r="AR45" s="27">
        <f t="shared" si="35"/>
        <v>64.1183333333333</v>
      </c>
      <c r="AS45" s="1">
        <f t="shared" si="36"/>
        <v>0.18</v>
      </c>
      <c r="AT45" s="2">
        <f>$E$3/12</f>
        <v>38.625</v>
      </c>
      <c r="AU45" s="1">
        <f t="shared" si="37"/>
        <v>57944.7707097953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4.15990048710714</v>
      </c>
      <c r="E46" s="13">
        <f t="shared" si="38"/>
        <v>-1.0211194936129</v>
      </c>
      <c r="F46" s="9" t="s">
        <v>107</v>
      </c>
      <c r="G46" s="6">
        <v>3</v>
      </c>
      <c r="H46" s="11">
        <f t="shared" si="20"/>
        <v>4.15990048710714</v>
      </c>
      <c r="I46" s="11">
        <f t="shared" si="21"/>
        <v>277.309900487107</v>
      </c>
      <c r="J46" s="11">
        <f t="shared" si="22"/>
        <v>0.0297465114957305</v>
      </c>
      <c r="K46" s="11">
        <f t="shared" si="23"/>
        <v>64.1183333333333</v>
      </c>
      <c r="L46" s="11">
        <f t="shared" si="24"/>
        <v>0.641183333333333</v>
      </c>
      <c r="M46" s="6" t="s">
        <v>107</v>
      </c>
      <c r="N46" s="6"/>
      <c r="O46" s="11">
        <f t="shared" si="39"/>
        <v>1.8864173156732</v>
      </c>
      <c r="P46" s="11">
        <f t="shared" si="25"/>
        <v>0.0561143343664178</v>
      </c>
      <c r="Q46" s="17">
        <f t="shared" si="26"/>
        <v>0.0101005801859552</v>
      </c>
      <c r="R46" s="11">
        <f t="shared" si="27"/>
        <v>0.115413</v>
      </c>
      <c r="S46" s="18">
        <f t="shared" si="28"/>
        <v>0.0875168324708239</v>
      </c>
      <c r="T46" s="3">
        <v>0.01</v>
      </c>
      <c r="U46" s="19">
        <f t="shared" si="29"/>
        <v>0.000875168324708239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0.0199751683247082</v>
      </c>
      <c r="AR46" s="27">
        <f t="shared" si="35"/>
        <v>64.1183333333333</v>
      </c>
      <c r="AS46" s="1">
        <f t="shared" si="36"/>
        <v>0.18</v>
      </c>
      <c r="AT46" s="2">
        <f>$E$3/12</f>
        <v>38.625</v>
      </c>
      <c r="AU46" s="1">
        <f t="shared" si="37"/>
        <v>59660.7176134978</v>
      </c>
    </row>
    <row r="47" s="1" customFormat="1" spans="1:47">
      <c r="A47" s="6"/>
      <c r="B47" s="6"/>
      <c r="C47" s="9">
        <v>3</v>
      </c>
      <c r="D47" s="12">
        <v>11.5874450279355</v>
      </c>
      <c r="E47" s="13">
        <f t="shared" si="38"/>
        <v>4.15990048710714</v>
      </c>
      <c r="F47" s="9" t="s">
        <v>107</v>
      </c>
      <c r="G47" s="6">
        <v>4</v>
      </c>
      <c r="H47" s="11">
        <f t="shared" si="20"/>
        <v>11.5874450279355</v>
      </c>
      <c r="I47" s="11">
        <f t="shared" si="21"/>
        <v>284.737445027935</v>
      </c>
      <c r="J47" s="11">
        <f t="shared" si="22"/>
        <v>0.0743376992797985</v>
      </c>
      <c r="K47" s="11">
        <f t="shared" si="23"/>
        <v>64.1183333333333</v>
      </c>
      <c r="L47" s="11">
        <f t="shared" si="24"/>
        <v>0.641183333333333</v>
      </c>
      <c r="M47" s="6" t="s">
        <v>107</v>
      </c>
      <c r="N47" s="6"/>
      <c r="O47" s="11">
        <f t="shared" si="39"/>
        <v>2.47148631464011</v>
      </c>
      <c r="P47" s="11">
        <f t="shared" si="25"/>
        <v>0.183724606431854</v>
      </c>
      <c r="Q47" s="17">
        <f t="shared" si="26"/>
        <v>0.0330704291577338</v>
      </c>
      <c r="R47" s="11">
        <f t="shared" si="27"/>
        <v>0.115413</v>
      </c>
      <c r="S47" s="18">
        <f t="shared" si="28"/>
        <v>0.286539897218977</v>
      </c>
      <c r="T47" s="3">
        <v>0.01</v>
      </c>
      <c r="U47" s="19">
        <f t="shared" si="29"/>
        <v>0.00286539897218977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0.0309153989721898</v>
      </c>
      <c r="AR47" s="27">
        <f t="shared" si="35"/>
        <v>64.1183333333333</v>
      </c>
      <c r="AS47" s="1">
        <f t="shared" si="36"/>
        <v>0.18</v>
      </c>
      <c r="AT47" s="2">
        <f>$E$3/12</f>
        <v>38.625</v>
      </c>
      <c r="AU47" s="1">
        <f t="shared" si="37"/>
        <v>92336.3877593445</v>
      </c>
    </row>
    <row r="48" s="1" customFormat="1" spans="1:47">
      <c r="A48" s="6"/>
      <c r="B48" s="6"/>
      <c r="C48" s="9">
        <v>4</v>
      </c>
      <c r="D48" s="12">
        <v>16.9964524596</v>
      </c>
      <c r="E48" s="13">
        <f t="shared" si="38"/>
        <v>11.5874450279355</v>
      </c>
      <c r="F48" s="9" t="s">
        <v>107</v>
      </c>
      <c r="G48" s="6">
        <v>5</v>
      </c>
      <c r="H48" s="11">
        <f t="shared" si="20"/>
        <v>16.9964524596</v>
      </c>
      <c r="I48" s="11">
        <f t="shared" si="21"/>
        <v>290.1464524596</v>
      </c>
      <c r="J48" s="11">
        <f t="shared" si="22"/>
        <v>0.140626220545944</v>
      </c>
      <c r="K48" s="11">
        <f t="shared" si="23"/>
        <v>64.1183333333333</v>
      </c>
      <c r="L48" s="11">
        <f t="shared" si="24"/>
        <v>0.641183333333333</v>
      </c>
      <c r="M48" s="6" t="s">
        <v>109</v>
      </c>
      <c r="N48" s="11">
        <f>(O47-P47)*$C$24/100</f>
        <v>2.17337362279785</v>
      </c>
      <c r="O48" s="11">
        <f t="shared" si="39"/>
        <v>0.755571418743746</v>
      </c>
      <c r="P48" s="11">
        <f t="shared" si="25"/>
        <v>0.10625315297047</v>
      </c>
      <c r="Q48" s="17">
        <f t="shared" si="26"/>
        <v>0.0191255675346846</v>
      </c>
      <c r="R48" s="11">
        <f t="shared" si="27"/>
        <v>0.115413</v>
      </c>
      <c r="S48" s="18">
        <f t="shared" si="28"/>
        <v>0.165714152952307</v>
      </c>
      <c r="T48" s="3">
        <v>0.01</v>
      </c>
      <c r="U48" s="19">
        <f t="shared" si="29"/>
        <v>0.00165714152952307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0.0297071415295231</v>
      </c>
      <c r="AR48" s="27">
        <f t="shared" si="35"/>
        <v>64.1183333333333</v>
      </c>
      <c r="AS48" s="1">
        <f t="shared" si="36"/>
        <v>0.18</v>
      </c>
      <c r="AT48" s="2">
        <f>$E$3/12</f>
        <v>38.625</v>
      </c>
      <c r="AU48" s="1">
        <f t="shared" si="37"/>
        <v>88727.6318820696</v>
      </c>
    </row>
    <row r="49" s="1" customFormat="1" spans="1:47">
      <c r="A49" s="6"/>
      <c r="B49" s="6"/>
      <c r="C49" s="9">
        <v>5</v>
      </c>
      <c r="D49" s="12">
        <v>21.4074642880645</v>
      </c>
      <c r="E49" s="13">
        <f t="shared" si="38"/>
        <v>16.9964524596</v>
      </c>
      <c r="F49" s="9" t="s">
        <v>109</v>
      </c>
      <c r="G49" s="6">
        <v>6</v>
      </c>
      <c r="H49" s="11">
        <f t="shared" si="20"/>
        <v>21.4074642880645</v>
      </c>
      <c r="I49" s="11">
        <f t="shared" si="21"/>
        <v>294.557464288064</v>
      </c>
      <c r="J49" s="11">
        <f t="shared" si="22"/>
        <v>0.232442035981667</v>
      </c>
      <c r="K49" s="11">
        <f t="shared" si="23"/>
        <v>64.1183333333333</v>
      </c>
      <c r="L49" s="11">
        <f t="shared" si="24"/>
        <v>0.641183333333333</v>
      </c>
      <c r="M49" s="6" t="s">
        <v>107</v>
      </c>
      <c r="N49" s="6"/>
      <c r="O49" s="11">
        <f t="shared" si="39"/>
        <v>1.29050159910661</v>
      </c>
      <c r="P49" s="11">
        <f t="shared" si="25"/>
        <v>0.299966819133937</v>
      </c>
      <c r="Q49" s="17">
        <f t="shared" si="26"/>
        <v>0.0539940274441086</v>
      </c>
      <c r="R49" s="11">
        <f t="shared" si="27"/>
        <v>0.115413</v>
      </c>
      <c r="S49" s="18">
        <f t="shared" si="28"/>
        <v>0.467833150893821</v>
      </c>
      <c r="T49" s="3">
        <v>0.01</v>
      </c>
      <c r="U49" s="19">
        <f t="shared" si="29"/>
        <v>0.00467833150893821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0.0327283315089382</v>
      </c>
      <c r="AR49" s="27">
        <f t="shared" si="35"/>
        <v>64.1183333333333</v>
      </c>
      <c r="AS49" s="1">
        <f t="shared" si="36"/>
        <v>0.18</v>
      </c>
      <c r="AT49" s="2">
        <f>$E$3/12</f>
        <v>38.625</v>
      </c>
      <c r="AU49" s="1">
        <f t="shared" si="37"/>
        <v>97751.1534508797</v>
      </c>
    </row>
    <row r="50" s="1" customFormat="1" spans="1:47">
      <c r="A50" s="6"/>
      <c r="B50" s="6"/>
      <c r="C50" s="9">
        <v>6</v>
      </c>
      <c r="D50" s="12">
        <v>26.4058126566667</v>
      </c>
      <c r="E50" s="13">
        <f t="shared" si="38"/>
        <v>21.4074642880645</v>
      </c>
      <c r="F50" s="9" t="s">
        <v>107</v>
      </c>
      <c r="G50" s="6">
        <v>7</v>
      </c>
      <c r="H50" s="11">
        <f t="shared" si="20"/>
        <v>26.4058126566667</v>
      </c>
      <c r="I50" s="11">
        <f t="shared" si="21"/>
        <v>299.555812656667</v>
      </c>
      <c r="J50" s="11">
        <f t="shared" si="22"/>
        <v>0.403510736490678</v>
      </c>
      <c r="K50" s="11">
        <f t="shared" si="23"/>
        <v>64.1183333333333</v>
      </c>
      <c r="L50" s="11">
        <f t="shared" si="24"/>
        <v>0.641183333333333</v>
      </c>
      <c r="M50" s="6" t="s">
        <v>107</v>
      </c>
      <c r="N50" s="6"/>
      <c r="O50" s="11">
        <f t="shared" si="39"/>
        <v>1.63171811330601</v>
      </c>
      <c r="P50" s="11">
        <f t="shared" si="25"/>
        <v>0.658415777645286</v>
      </c>
      <c r="Q50" s="17">
        <f t="shared" si="26"/>
        <v>0.118514839976152</v>
      </c>
      <c r="R50" s="11">
        <f t="shared" si="27"/>
        <v>0.115413</v>
      </c>
      <c r="S50" s="18">
        <f t="shared" si="28"/>
        <v>1.02687600163025</v>
      </c>
      <c r="T50" s="3">
        <v>0.01</v>
      </c>
      <c r="U50" s="19">
        <f t="shared" si="29"/>
        <v>0.0102687600163025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0.0443687600163025</v>
      </c>
      <c r="AR50" s="27">
        <f t="shared" si="35"/>
        <v>64.1183333333333</v>
      </c>
      <c r="AS50" s="1">
        <f t="shared" si="36"/>
        <v>0.18</v>
      </c>
      <c r="AT50" s="2">
        <f>$E$3/12</f>
        <v>38.625</v>
      </c>
      <c r="AU50" s="1">
        <f t="shared" si="37"/>
        <v>132518.135475203</v>
      </c>
    </row>
    <row r="51" s="1" customFormat="1" spans="1:47">
      <c r="A51" s="6"/>
      <c r="B51" s="6"/>
      <c r="C51" s="9">
        <v>7</v>
      </c>
      <c r="D51" s="12">
        <v>28.0538935277419</v>
      </c>
      <c r="E51" s="13">
        <f t="shared" si="38"/>
        <v>26.4058126566667</v>
      </c>
      <c r="F51" s="9" t="s">
        <v>107</v>
      </c>
      <c r="G51" s="6">
        <v>8</v>
      </c>
      <c r="H51" s="11">
        <f t="shared" si="20"/>
        <v>28.0538935277419</v>
      </c>
      <c r="I51" s="11">
        <f t="shared" si="21"/>
        <v>301.203893527742</v>
      </c>
      <c r="J51" s="11">
        <f t="shared" si="22"/>
        <v>0.482052942854363</v>
      </c>
      <c r="K51" s="11">
        <f t="shared" si="23"/>
        <v>64.1183333333333</v>
      </c>
      <c r="L51" s="11">
        <f t="shared" si="24"/>
        <v>0.641183333333333</v>
      </c>
      <c r="M51" s="6" t="s">
        <v>107</v>
      </c>
      <c r="N51" s="6"/>
      <c r="O51" s="11">
        <f t="shared" si="39"/>
        <v>1.61448566899405</v>
      </c>
      <c r="P51" s="11">
        <f t="shared" si="25"/>
        <v>0.778267567934778</v>
      </c>
      <c r="Q51" s="17">
        <f t="shared" si="26"/>
        <v>0.14008816222826</v>
      </c>
      <c r="R51" s="11">
        <f t="shared" si="27"/>
        <v>0.115413</v>
      </c>
      <c r="S51" s="18">
        <f t="shared" si="28"/>
        <v>1.21379881147063</v>
      </c>
      <c r="T51" s="3">
        <v>0.01</v>
      </c>
      <c r="U51" s="19">
        <f t="shared" si="29"/>
        <v>0.0121379881147063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0.0462379881147063</v>
      </c>
      <c r="AR51" s="27">
        <f t="shared" si="35"/>
        <v>64.1183333333333</v>
      </c>
      <c r="AS51" s="1">
        <f t="shared" si="36"/>
        <v>0.18</v>
      </c>
      <c r="AT51" s="2">
        <f>$E$3/12</f>
        <v>38.625</v>
      </c>
      <c r="AU51" s="1">
        <f t="shared" si="37"/>
        <v>138101.041607521</v>
      </c>
    </row>
    <row r="52" s="1" customFormat="1" spans="1:47">
      <c r="A52" s="6"/>
      <c r="B52" s="6"/>
      <c r="C52" s="9">
        <v>8</v>
      </c>
      <c r="D52" s="12">
        <v>27.4654027845161</v>
      </c>
      <c r="E52" s="13">
        <f t="shared" si="38"/>
        <v>28.0538935277419</v>
      </c>
      <c r="F52" s="9" t="s">
        <v>107</v>
      </c>
      <c r="G52" s="6">
        <v>9</v>
      </c>
      <c r="H52" s="11">
        <f t="shared" si="20"/>
        <v>27.4654027845161</v>
      </c>
      <c r="I52" s="11">
        <f t="shared" si="21"/>
        <v>300.615402784516</v>
      </c>
      <c r="J52" s="11">
        <f t="shared" si="22"/>
        <v>0.452492619937465</v>
      </c>
      <c r="K52" s="11">
        <f t="shared" si="23"/>
        <v>64.1183333333333</v>
      </c>
      <c r="L52" s="11">
        <f t="shared" si="24"/>
        <v>0.641183333333333</v>
      </c>
      <c r="M52" s="6" t="s">
        <v>107</v>
      </c>
      <c r="N52" s="6"/>
      <c r="O52" s="11">
        <f t="shared" si="39"/>
        <v>1.47740143439261</v>
      </c>
      <c r="P52" s="11">
        <f t="shared" si="25"/>
        <v>0.668513245747679</v>
      </c>
      <c r="Q52" s="17">
        <f t="shared" si="26"/>
        <v>0.120332384234582</v>
      </c>
      <c r="R52" s="11">
        <f t="shared" si="27"/>
        <v>0.115413</v>
      </c>
      <c r="S52" s="18">
        <f t="shared" si="28"/>
        <v>1.04262417781864</v>
      </c>
      <c r="T52" s="3">
        <v>0.01</v>
      </c>
      <c r="U52" s="19">
        <f t="shared" si="29"/>
        <v>0.0104262417781864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0.0384762417781864</v>
      </c>
      <c r="AR52" s="27">
        <f t="shared" si="35"/>
        <v>64.1183333333333</v>
      </c>
      <c r="AS52" s="1">
        <f t="shared" si="36"/>
        <v>0.18</v>
      </c>
      <c r="AT52" s="2">
        <f>$E$3/12</f>
        <v>38.625</v>
      </c>
      <c r="AU52" s="1">
        <f t="shared" si="37"/>
        <v>114918.690958794</v>
      </c>
    </row>
    <row r="53" s="1" customFormat="1" spans="1:47">
      <c r="A53" s="6"/>
      <c r="B53" s="6"/>
      <c r="C53" s="9">
        <v>9</v>
      </c>
      <c r="D53" s="12">
        <v>21.4317843153333</v>
      </c>
      <c r="E53" s="13">
        <f t="shared" si="38"/>
        <v>27.4654027845161</v>
      </c>
      <c r="F53" s="9" t="s">
        <v>107</v>
      </c>
      <c r="G53" s="6">
        <v>10</v>
      </c>
      <c r="H53" s="11">
        <f t="shared" si="20"/>
        <v>21.4317843153333</v>
      </c>
      <c r="I53" s="11">
        <f t="shared" si="21"/>
        <v>294.581784315333</v>
      </c>
      <c r="J53" s="11">
        <f t="shared" si="22"/>
        <v>0.233077237170225</v>
      </c>
      <c r="K53" s="11">
        <f t="shared" si="23"/>
        <v>64.1183333333333</v>
      </c>
      <c r="L53" s="11">
        <f t="shared" si="24"/>
        <v>0.641183333333333</v>
      </c>
      <c r="M53" s="6" t="s">
        <v>107</v>
      </c>
      <c r="N53" s="6"/>
      <c r="O53" s="11">
        <f t="shared" si="39"/>
        <v>1.45007152197826</v>
      </c>
      <c r="P53" s="11">
        <f t="shared" si="25"/>
        <v>0.337978664041916</v>
      </c>
      <c r="Q53" s="17">
        <f t="shared" si="26"/>
        <v>0.0608361595275448</v>
      </c>
      <c r="R53" s="11">
        <f t="shared" si="27"/>
        <v>0.115413</v>
      </c>
      <c r="S53" s="18">
        <f t="shared" si="28"/>
        <v>0.527117045112291</v>
      </c>
      <c r="T53" s="3">
        <v>0.01</v>
      </c>
      <c r="U53" s="19">
        <f t="shared" si="29"/>
        <v>0.00527117045112291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0.0333211704511229</v>
      </c>
      <c r="AR53" s="27">
        <f t="shared" si="35"/>
        <v>64.1183333333333</v>
      </c>
      <c r="AS53" s="1">
        <f t="shared" si="36"/>
        <v>0.18</v>
      </c>
      <c r="AT53" s="2">
        <f>$E$3/12</f>
        <v>38.625</v>
      </c>
      <c r="AU53" s="1">
        <f t="shared" si="37"/>
        <v>99521.8117074219</v>
      </c>
    </row>
    <row r="54" s="1" customFormat="1" spans="1:47">
      <c r="A54" s="6"/>
      <c r="B54" s="6"/>
      <c r="C54" s="9">
        <v>10</v>
      </c>
      <c r="D54" s="12">
        <v>15.9891019890323</v>
      </c>
      <c r="E54" s="13">
        <f t="shared" si="38"/>
        <v>21.4317843153333</v>
      </c>
      <c r="F54" s="9" t="s">
        <v>107</v>
      </c>
      <c r="G54" s="6">
        <v>11</v>
      </c>
      <c r="H54" s="11">
        <f t="shared" si="20"/>
        <v>15.9891019890323</v>
      </c>
      <c r="I54" s="11">
        <f t="shared" si="21"/>
        <v>289.139101989032</v>
      </c>
      <c r="J54" s="11">
        <f t="shared" si="22"/>
        <v>0.125109569016663</v>
      </c>
      <c r="K54" s="11">
        <f t="shared" si="23"/>
        <v>64.1183333333333</v>
      </c>
      <c r="L54" s="11">
        <f t="shared" si="24"/>
        <v>0.641183333333333</v>
      </c>
      <c r="M54" s="6" t="s">
        <v>109</v>
      </c>
      <c r="N54" s="11">
        <f>(O53-P53)*$C$24/100</f>
        <v>1.05648821503953</v>
      </c>
      <c r="O54" s="11">
        <f t="shared" si="39"/>
        <v>0.69678797623015</v>
      </c>
      <c r="P54" s="11">
        <f t="shared" si="25"/>
        <v>0.0871748434021469</v>
      </c>
      <c r="Q54" s="17">
        <f t="shared" si="26"/>
        <v>0.0156914718123864</v>
      </c>
      <c r="R54" s="11">
        <f t="shared" si="27"/>
        <v>0.115413</v>
      </c>
      <c r="S54" s="18">
        <f t="shared" si="28"/>
        <v>0.135959309717159</v>
      </c>
      <c r="T54" s="3">
        <v>0.01</v>
      </c>
      <c r="U54" s="19">
        <f t="shared" si="29"/>
        <v>0.00135959309717159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0.0204595930971716</v>
      </c>
      <c r="AR54" s="27">
        <f t="shared" si="35"/>
        <v>64.1183333333333</v>
      </c>
      <c r="AS54" s="1">
        <f t="shared" si="36"/>
        <v>0.18</v>
      </c>
      <c r="AT54" s="2">
        <f>$E$3/12</f>
        <v>38.625</v>
      </c>
      <c r="AU54" s="1">
        <f t="shared" si="37"/>
        <v>61107.5704802729</v>
      </c>
    </row>
    <row r="55" s="1" customFormat="1" spans="1:48">
      <c r="A55" s="6"/>
      <c r="B55" s="6"/>
      <c r="C55" s="9">
        <v>11</v>
      </c>
      <c r="D55" s="12">
        <v>9.18933057343333</v>
      </c>
      <c r="E55" s="13">
        <f t="shared" si="38"/>
        <v>15.9891019890323</v>
      </c>
      <c r="F55" s="9" t="s">
        <v>109</v>
      </c>
      <c r="G55" s="6">
        <v>12</v>
      </c>
      <c r="H55" s="11">
        <f t="shared" si="20"/>
        <v>9.18933057343333</v>
      </c>
      <c r="I55" s="11">
        <f t="shared" si="21"/>
        <v>282.339330573433</v>
      </c>
      <c r="J55" s="11">
        <f t="shared" si="22"/>
        <v>0.055599229056075</v>
      </c>
      <c r="K55" s="11">
        <f t="shared" si="23"/>
        <v>64.1183333333333</v>
      </c>
      <c r="L55" s="11">
        <f t="shared" si="24"/>
        <v>0.641183333333333</v>
      </c>
      <c r="M55" s="6" t="s">
        <v>107</v>
      </c>
      <c r="N55" s="6"/>
      <c r="O55" s="11">
        <f t="shared" si="39"/>
        <v>1.25079646616134</v>
      </c>
      <c r="P55" s="11">
        <f t="shared" si="25"/>
        <v>0.0695433192246333</v>
      </c>
      <c r="Q55" s="17">
        <f t="shared" si="26"/>
        <v>0.012517797460434</v>
      </c>
      <c r="R55" s="11">
        <f t="shared" si="27"/>
        <v>0.115413</v>
      </c>
      <c r="S55" s="18">
        <f t="shared" si="28"/>
        <v>0.108460896609862</v>
      </c>
      <c r="T55" s="3">
        <v>0.01</v>
      </c>
      <c r="U55" s="19">
        <f t="shared" si="29"/>
        <v>0.00108460896609862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0.0201846089660986</v>
      </c>
      <c r="AR55" s="27">
        <f t="shared" si="35"/>
        <v>64.1183333333333</v>
      </c>
      <c r="AS55" s="1">
        <f t="shared" si="36"/>
        <v>0.18</v>
      </c>
      <c r="AT55" s="2">
        <f>$E$3/12</f>
        <v>38.625</v>
      </c>
      <c r="AU55" s="1">
        <f t="shared" si="37"/>
        <v>60286.263228917</v>
      </c>
      <c r="AV55" s="1">
        <f>SUM(AU44:AU55)</f>
        <v>1060752.73701931</v>
      </c>
    </row>
    <row r="56" s="1" customFormat="1" spans="1:46">
      <c r="A56" s="6"/>
      <c r="B56" s="6"/>
      <c r="C56" s="9">
        <v>12</v>
      </c>
      <c r="D56" s="12">
        <v>1.94324795835484</v>
      </c>
      <c r="E56" s="13">
        <f t="shared" si="38"/>
        <v>9.18933057343333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3.64</v>
      </c>
      <c r="E60" s="9"/>
      <c r="F60" s="9"/>
      <c r="G60" s="6">
        <v>1</v>
      </c>
      <c r="H60" s="11">
        <f t="shared" ref="H60:H71" si="40">E61</f>
        <v>3.64</v>
      </c>
      <c r="I60" s="11">
        <f t="shared" ref="I60:I71" si="41">H60+273.15</f>
        <v>276.79</v>
      </c>
      <c r="J60" s="11">
        <f t="shared" ref="J60:J71" si="42">EXP(($C$18*(I60-$C$16))/($C$19*I60*$C$16))</f>
        <v>0.0278479969687297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0.0384218814177563</v>
      </c>
      <c r="Q60" s="17">
        <f t="shared" ref="Q60:Q71" si="46">P60*$B$62</f>
        <v>0.00384218814177563</v>
      </c>
      <c r="R60" s="11">
        <f t="shared" ref="R60:R71" si="47">L60*$B$62</f>
        <v>0.13797</v>
      </c>
      <c r="S60" s="18">
        <f t="shared" ref="S60:S71" si="48">Q60/R60</f>
        <v>0.0278479969687297</v>
      </c>
      <c r="T60" s="3">
        <v>0.01</v>
      </c>
      <c r="U60" s="19">
        <f t="shared" ref="U60:U71" si="49">S60*T60</f>
        <v>0.000278479969687297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0.0125784799696873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9.04166666666667</v>
      </c>
      <c r="AU60" s="1">
        <f t="shared" ref="AU60:AU71" si="57">AT60*10000*AS60*0.67*AR60*AQ60</f>
        <v>10513.2289345553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-1.0211194936129</v>
      </c>
      <c r="E61" s="13">
        <f t="shared" ref="E61:E72" si="58">D60</f>
        <v>3.64</v>
      </c>
      <c r="F61" s="9" t="s">
        <v>107</v>
      </c>
      <c r="G61" s="6">
        <v>2</v>
      </c>
      <c r="H61" s="11">
        <f t="shared" si="40"/>
        <v>-1.0211194936129</v>
      </c>
      <c r="I61" s="11">
        <f t="shared" si="41"/>
        <v>272.128880506387</v>
      </c>
      <c r="J61" s="11">
        <f t="shared" si="42"/>
        <v>0.0152446383446003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2.72097811858224</v>
      </c>
      <c r="P61" s="11">
        <f t="shared" si="45"/>
        <v>0.0414803273613572</v>
      </c>
      <c r="Q61" s="17">
        <f t="shared" si="46"/>
        <v>0.00414803273613572</v>
      </c>
      <c r="R61" s="11">
        <f t="shared" si="47"/>
        <v>0.13797</v>
      </c>
      <c r="S61" s="18">
        <f t="shared" si="48"/>
        <v>0.0300647440467908</v>
      </c>
      <c r="T61" s="3">
        <v>0.01</v>
      </c>
      <c r="U61" s="19">
        <f t="shared" si="49"/>
        <v>0.000300647440467908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0.0126006474404679</v>
      </c>
      <c r="AR61" s="27">
        <f t="shared" si="55"/>
        <v>137.97</v>
      </c>
      <c r="AS61" s="1">
        <f t="shared" si="56"/>
        <v>0.1</v>
      </c>
      <c r="AT61" s="2">
        <f>$E$5/12</f>
        <v>9.04166666666667</v>
      </c>
      <c r="AU61" s="1">
        <f t="shared" si="57"/>
        <v>10531.7567452112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4.15990048710714</v>
      </c>
      <c r="E62" s="13">
        <f t="shared" si="58"/>
        <v>-1.0211194936129</v>
      </c>
      <c r="F62" s="9" t="s">
        <v>107</v>
      </c>
      <c r="G62" s="6">
        <v>3</v>
      </c>
      <c r="H62" s="11">
        <f t="shared" si="40"/>
        <v>4.15990048710714</v>
      </c>
      <c r="I62" s="11">
        <f t="shared" si="41"/>
        <v>277.309900487107</v>
      </c>
      <c r="J62" s="11">
        <f t="shared" si="42"/>
        <v>0.0297465114957305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4.05919779122089</v>
      </c>
      <c r="P62" s="11">
        <f t="shared" si="45"/>
        <v>0.120746973759996</v>
      </c>
      <c r="Q62" s="17">
        <f t="shared" si="46"/>
        <v>0.0120746973759996</v>
      </c>
      <c r="R62" s="11">
        <f t="shared" si="47"/>
        <v>0.13797</v>
      </c>
      <c r="S62" s="18">
        <f t="shared" si="48"/>
        <v>0.087516832470824</v>
      </c>
      <c r="T62" s="3">
        <v>0.01</v>
      </c>
      <c r="U62" s="19">
        <f t="shared" si="49"/>
        <v>0.00087516832470824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0.0131751683247082</v>
      </c>
      <c r="AR62" s="27">
        <f t="shared" si="55"/>
        <v>137.97</v>
      </c>
      <c r="AS62" s="1">
        <f t="shared" si="56"/>
        <v>0.1</v>
      </c>
      <c r="AT62" s="2">
        <f>$E$5/12</f>
        <v>9.04166666666667</v>
      </c>
      <c r="AU62" s="1">
        <f t="shared" si="57"/>
        <v>11011.9474835402</v>
      </c>
    </row>
    <row r="63" s="1" customFormat="1" spans="1:47">
      <c r="A63" s="6"/>
      <c r="B63" s="6"/>
      <c r="C63" s="9">
        <v>3</v>
      </c>
      <c r="D63" s="12">
        <v>11.5874450279355</v>
      </c>
      <c r="E63" s="13">
        <f t="shared" si="58"/>
        <v>4.15990048710714</v>
      </c>
      <c r="F63" s="9" t="s">
        <v>107</v>
      </c>
      <c r="G63" s="6">
        <v>4</v>
      </c>
      <c r="H63" s="11">
        <f t="shared" si="40"/>
        <v>11.5874450279355</v>
      </c>
      <c r="I63" s="11">
        <f t="shared" si="41"/>
        <v>284.737445027935</v>
      </c>
      <c r="J63" s="11">
        <f t="shared" si="42"/>
        <v>0.0743376992797985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5.31815081746089</v>
      </c>
      <c r="P63" s="11">
        <f t="shared" si="45"/>
        <v>0.395339096193022</v>
      </c>
      <c r="Q63" s="17">
        <f t="shared" si="46"/>
        <v>0.0395339096193022</v>
      </c>
      <c r="R63" s="11">
        <f t="shared" si="47"/>
        <v>0.13797</v>
      </c>
      <c r="S63" s="18">
        <f t="shared" si="48"/>
        <v>0.286539897218977</v>
      </c>
      <c r="T63" s="3">
        <v>0.01</v>
      </c>
      <c r="U63" s="19">
        <f t="shared" si="49"/>
        <v>0.00286539897218977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0.0209153989721898</v>
      </c>
      <c r="AR63" s="27">
        <f t="shared" si="55"/>
        <v>137.97</v>
      </c>
      <c r="AS63" s="1">
        <f t="shared" si="56"/>
        <v>0.1</v>
      </c>
      <c r="AT63" s="2">
        <f>$E$5/12</f>
        <v>9.04166666666667</v>
      </c>
      <c r="AU63" s="1">
        <f t="shared" si="57"/>
        <v>17481.3155629376</v>
      </c>
    </row>
    <row r="64" s="1" customFormat="1" spans="1:47">
      <c r="A64" s="6"/>
      <c r="B64" s="6"/>
      <c r="C64" s="9">
        <v>4</v>
      </c>
      <c r="D64" s="12">
        <v>16.9964524596</v>
      </c>
      <c r="E64" s="13">
        <f t="shared" si="58"/>
        <v>11.5874450279355</v>
      </c>
      <c r="F64" s="9" t="s">
        <v>107</v>
      </c>
      <c r="G64" s="6">
        <v>5</v>
      </c>
      <c r="H64" s="11">
        <f t="shared" si="40"/>
        <v>16.9964524596</v>
      </c>
      <c r="I64" s="11">
        <f t="shared" si="41"/>
        <v>290.1464524596</v>
      </c>
      <c r="J64" s="11">
        <f t="shared" si="42"/>
        <v>0.140626220545944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4.67667113520447</v>
      </c>
      <c r="O64" s="11">
        <f t="shared" si="59"/>
        <v>1.62584058606339</v>
      </c>
      <c r="P64" s="11">
        <f t="shared" si="45"/>
        <v>0.228635816828298</v>
      </c>
      <c r="Q64" s="17">
        <f t="shared" si="46"/>
        <v>0.0228635816828298</v>
      </c>
      <c r="R64" s="11">
        <f t="shared" si="47"/>
        <v>0.13797</v>
      </c>
      <c r="S64" s="18">
        <f t="shared" si="48"/>
        <v>0.165714152952307</v>
      </c>
      <c r="T64" s="3">
        <v>0.01</v>
      </c>
      <c r="U64" s="19">
        <f t="shared" si="49"/>
        <v>0.00165714152952307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0.0197071415295231</v>
      </c>
      <c r="AR64" s="27">
        <f t="shared" si="55"/>
        <v>137.97</v>
      </c>
      <c r="AS64" s="1">
        <f t="shared" si="56"/>
        <v>0.1</v>
      </c>
      <c r="AT64" s="2">
        <f>$E$5/12</f>
        <v>9.04166666666667</v>
      </c>
      <c r="AU64" s="1">
        <f t="shared" si="57"/>
        <v>16471.4409884861</v>
      </c>
    </row>
    <row r="65" s="1" customFormat="1" spans="1:47">
      <c r="A65" s="6"/>
      <c r="B65" s="6"/>
      <c r="C65" s="9">
        <v>5</v>
      </c>
      <c r="D65" s="12">
        <v>21.4074642880645</v>
      </c>
      <c r="E65" s="13">
        <f t="shared" si="58"/>
        <v>16.9964524596</v>
      </c>
      <c r="F65" s="9" t="s">
        <v>109</v>
      </c>
      <c r="G65" s="6">
        <v>6</v>
      </c>
      <c r="H65" s="11">
        <f t="shared" si="40"/>
        <v>21.4074642880645</v>
      </c>
      <c r="I65" s="11">
        <f t="shared" si="41"/>
        <v>294.557464288064</v>
      </c>
      <c r="J65" s="11">
        <f t="shared" si="42"/>
        <v>0.232442035981667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2.77690476923509</v>
      </c>
      <c r="P65" s="11">
        <f t="shared" si="45"/>
        <v>0.645469398288206</v>
      </c>
      <c r="Q65" s="17">
        <f t="shared" si="46"/>
        <v>0.0645469398288206</v>
      </c>
      <c r="R65" s="11">
        <f t="shared" si="47"/>
        <v>0.13797</v>
      </c>
      <c r="S65" s="18">
        <f t="shared" si="48"/>
        <v>0.467833150893822</v>
      </c>
      <c r="T65" s="3">
        <v>0.01</v>
      </c>
      <c r="U65" s="19">
        <f t="shared" si="49"/>
        <v>0.00467833150893822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0.0227283315089382</v>
      </c>
      <c r="AR65" s="27">
        <f t="shared" si="55"/>
        <v>137.97</v>
      </c>
      <c r="AS65" s="1">
        <f t="shared" si="56"/>
        <v>0.1</v>
      </c>
      <c r="AT65" s="2">
        <f>$E$5/12</f>
        <v>9.04166666666667</v>
      </c>
      <c r="AU65" s="1">
        <f t="shared" si="57"/>
        <v>18996.5840888384</v>
      </c>
    </row>
    <row r="66" s="1" customFormat="1" spans="1:47">
      <c r="A66" s="6"/>
      <c r="B66" s="6"/>
      <c r="C66" s="9">
        <v>6</v>
      </c>
      <c r="D66" s="12">
        <v>26.4058126566667</v>
      </c>
      <c r="E66" s="13">
        <f t="shared" si="58"/>
        <v>21.4074642880645</v>
      </c>
      <c r="F66" s="9" t="s">
        <v>107</v>
      </c>
      <c r="G66" s="6">
        <v>7</v>
      </c>
      <c r="H66" s="11">
        <f t="shared" si="40"/>
        <v>26.4058126566667</v>
      </c>
      <c r="I66" s="11">
        <f t="shared" si="41"/>
        <v>299.555812656667</v>
      </c>
      <c r="J66" s="11">
        <f t="shared" si="42"/>
        <v>0.403510736490678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3.51113537094689</v>
      </c>
      <c r="P66" s="11">
        <f t="shared" si="45"/>
        <v>1.41678081944925</v>
      </c>
      <c r="Q66" s="17">
        <f t="shared" si="46"/>
        <v>0.141678081944925</v>
      </c>
      <c r="R66" s="11">
        <f t="shared" si="47"/>
        <v>0.13797</v>
      </c>
      <c r="S66" s="18">
        <f t="shared" si="48"/>
        <v>1.02687600163025</v>
      </c>
      <c r="T66" s="3">
        <v>0.01</v>
      </c>
      <c r="U66" s="19">
        <f t="shared" si="49"/>
        <v>0.0102687600163025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0.0334687600163025</v>
      </c>
      <c r="AR66" s="27">
        <f t="shared" si="55"/>
        <v>137.97</v>
      </c>
      <c r="AS66" s="1">
        <f t="shared" si="56"/>
        <v>0.1</v>
      </c>
      <c r="AT66" s="2">
        <f>$E$5/12</f>
        <v>9.04166666666667</v>
      </c>
      <c r="AU66" s="1">
        <f t="shared" si="57"/>
        <v>27973.5498291553</v>
      </c>
    </row>
    <row r="67" s="1" customFormat="1" spans="1:47">
      <c r="A67" s="6"/>
      <c r="B67" s="6"/>
      <c r="C67" s="9">
        <v>7</v>
      </c>
      <c r="D67" s="12">
        <v>28.0538935277419</v>
      </c>
      <c r="E67" s="13">
        <f t="shared" si="58"/>
        <v>26.4058126566667</v>
      </c>
      <c r="F67" s="9" t="s">
        <v>107</v>
      </c>
      <c r="G67" s="6">
        <v>8</v>
      </c>
      <c r="H67" s="11">
        <f t="shared" si="40"/>
        <v>28.0538935277419</v>
      </c>
      <c r="I67" s="11">
        <f t="shared" si="41"/>
        <v>301.203893527742</v>
      </c>
      <c r="J67" s="11">
        <f t="shared" si="42"/>
        <v>0.482052942854363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3.47405455149764</v>
      </c>
      <c r="P67" s="11">
        <f t="shared" si="45"/>
        <v>1.67467822018603</v>
      </c>
      <c r="Q67" s="17">
        <f t="shared" si="46"/>
        <v>0.167467822018603</v>
      </c>
      <c r="R67" s="11">
        <f t="shared" si="47"/>
        <v>0.13797</v>
      </c>
      <c r="S67" s="18">
        <f t="shared" si="48"/>
        <v>1.21379881147063</v>
      </c>
      <c r="T67" s="3">
        <v>0.01</v>
      </c>
      <c r="U67" s="19">
        <f t="shared" si="49"/>
        <v>0.0121379881147063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0.0353379881147063</v>
      </c>
      <c r="AR67" s="27">
        <f t="shared" si="55"/>
        <v>137.97</v>
      </c>
      <c r="AS67" s="1">
        <f t="shared" si="56"/>
        <v>0.1</v>
      </c>
      <c r="AT67" s="2">
        <f>$E$5/12</f>
        <v>9.04166666666667</v>
      </c>
      <c r="AU67" s="1">
        <f t="shared" si="57"/>
        <v>29535.8707913686</v>
      </c>
    </row>
    <row r="68" s="1" customFormat="1" spans="1:47">
      <c r="A68" s="6"/>
      <c r="B68" s="6"/>
      <c r="C68" s="9">
        <v>8</v>
      </c>
      <c r="D68" s="12">
        <v>27.4654027845161</v>
      </c>
      <c r="E68" s="13">
        <f t="shared" si="58"/>
        <v>28.0538935277419</v>
      </c>
      <c r="F68" s="9" t="s">
        <v>107</v>
      </c>
      <c r="G68" s="6">
        <v>9</v>
      </c>
      <c r="H68" s="11">
        <f t="shared" si="40"/>
        <v>27.4654027845161</v>
      </c>
      <c r="I68" s="11">
        <f t="shared" si="41"/>
        <v>300.615402784516</v>
      </c>
      <c r="J68" s="11">
        <f t="shared" si="42"/>
        <v>0.452492619937465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3.17907633131161</v>
      </c>
      <c r="P68" s="11">
        <f t="shared" si="45"/>
        <v>1.43850857813637</v>
      </c>
      <c r="Q68" s="17">
        <f t="shared" si="46"/>
        <v>0.143850857813637</v>
      </c>
      <c r="R68" s="11">
        <f t="shared" si="47"/>
        <v>0.13797</v>
      </c>
      <c r="S68" s="18">
        <f t="shared" si="48"/>
        <v>1.04262417781864</v>
      </c>
      <c r="T68" s="3">
        <v>0.01</v>
      </c>
      <c r="U68" s="19">
        <f t="shared" si="49"/>
        <v>0.0104262417781864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0.0284762417781864</v>
      </c>
      <c r="AR68" s="27">
        <f t="shared" si="55"/>
        <v>137.97</v>
      </c>
      <c r="AS68" s="1">
        <f t="shared" si="56"/>
        <v>0.1</v>
      </c>
      <c r="AT68" s="2">
        <f>$E$5/12</f>
        <v>9.04166666666667</v>
      </c>
      <c r="AU68" s="1">
        <f t="shared" si="57"/>
        <v>23800.7493537603</v>
      </c>
    </row>
    <row r="69" s="1" customFormat="1" spans="1:47">
      <c r="A69" s="6"/>
      <c r="B69" s="6"/>
      <c r="C69" s="9">
        <v>9</v>
      </c>
      <c r="D69" s="12">
        <v>21.4317843153333</v>
      </c>
      <c r="E69" s="13">
        <f t="shared" si="58"/>
        <v>27.4654027845161</v>
      </c>
      <c r="F69" s="9" t="s">
        <v>107</v>
      </c>
      <c r="G69" s="6">
        <v>10</v>
      </c>
      <c r="H69" s="11">
        <f t="shared" si="40"/>
        <v>21.4317843153333</v>
      </c>
      <c r="I69" s="11">
        <f t="shared" si="41"/>
        <v>294.581784315333</v>
      </c>
      <c r="J69" s="11">
        <f t="shared" si="42"/>
        <v>0.233077237170225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3.12026775317523</v>
      </c>
      <c r="P69" s="11">
        <f t="shared" si="45"/>
        <v>0.727263387141428</v>
      </c>
      <c r="Q69" s="17">
        <f t="shared" si="46"/>
        <v>0.0727263387141428</v>
      </c>
      <c r="R69" s="11">
        <f t="shared" si="47"/>
        <v>0.13797</v>
      </c>
      <c r="S69" s="18">
        <f t="shared" si="48"/>
        <v>0.527117045112291</v>
      </c>
      <c r="T69" s="3">
        <v>0.01</v>
      </c>
      <c r="U69" s="19">
        <f t="shared" si="49"/>
        <v>0.00527117045112291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0.0233211704511229</v>
      </c>
      <c r="AR69" s="27">
        <f t="shared" si="55"/>
        <v>137.97</v>
      </c>
      <c r="AS69" s="1">
        <f t="shared" si="56"/>
        <v>0.1</v>
      </c>
      <c r="AT69" s="2">
        <f>$E$5/12</f>
        <v>9.04166666666667</v>
      </c>
      <c r="AU69" s="1">
        <f t="shared" si="57"/>
        <v>19492.0852571455</v>
      </c>
    </row>
    <row r="70" s="1" customFormat="1" spans="1:47">
      <c r="A70" s="6"/>
      <c r="B70" s="6"/>
      <c r="C70" s="9">
        <v>10</v>
      </c>
      <c r="D70" s="12">
        <v>15.9891019890323</v>
      </c>
      <c r="E70" s="13">
        <f t="shared" si="58"/>
        <v>21.4317843153333</v>
      </c>
      <c r="F70" s="9" t="s">
        <v>107</v>
      </c>
      <c r="G70" s="6">
        <v>11</v>
      </c>
      <c r="H70" s="11">
        <f t="shared" si="40"/>
        <v>15.9891019890323</v>
      </c>
      <c r="I70" s="11">
        <f t="shared" si="41"/>
        <v>289.139101989032</v>
      </c>
      <c r="J70" s="11">
        <f t="shared" si="42"/>
        <v>0.125109569016663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2.27335414773212</v>
      </c>
      <c r="O70" s="11">
        <f t="shared" si="59"/>
        <v>1.49935021830169</v>
      </c>
      <c r="P70" s="11">
        <f t="shared" si="45"/>
        <v>0.187583059616764</v>
      </c>
      <c r="Q70" s="17">
        <f t="shared" si="46"/>
        <v>0.0187583059616764</v>
      </c>
      <c r="R70" s="11">
        <f t="shared" si="47"/>
        <v>0.13797</v>
      </c>
      <c r="S70" s="18">
        <f t="shared" si="48"/>
        <v>0.135959309717159</v>
      </c>
      <c r="T70" s="3">
        <v>0.01</v>
      </c>
      <c r="U70" s="19">
        <f t="shared" si="49"/>
        <v>0.00135959309717159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0.0136595930971716</v>
      </c>
      <c r="AR70" s="27">
        <f t="shared" si="55"/>
        <v>137.97</v>
      </c>
      <c r="AS70" s="1">
        <f t="shared" si="56"/>
        <v>0.1</v>
      </c>
      <c r="AT70" s="2">
        <f>$E$5/12</f>
        <v>9.04166666666667</v>
      </c>
      <c r="AU70" s="1">
        <f t="shared" si="57"/>
        <v>11416.8349219867</v>
      </c>
    </row>
    <row r="71" s="1" customFormat="1" spans="1:48">
      <c r="A71" s="6"/>
      <c r="B71" s="6"/>
      <c r="C71" s="9">
        <v>11</v>
      </c>
      <c r="D71" s="12">
        <v>9.18933057343333</v>
      </c>
      <c r="E71" s="13">
        <f t="shared" si="58"/>
        <v>15.9891019890323</v>
      </c>
      <c r="F71" s="9" t="s">
        <v>109</v>
      </c>
      <c r="G71" s="6">
        <v>12</v>
      </c>
      <c r="H71" s="11">
        <f t="shared" si="40"/>
        <v>9.18933057343333</v>
      </c>
      <c r="I71" s="11">
        <f t="shared" si="41"/>
        <v>282.339330573433</v>
      </c>
      <c r="J71" s="11">
        <f t="shared" si="42"/>
        <v>0.055599229056075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2.69146715868493</v>
      </c>
      <c r="P71" s="11">
        <f t="shared" si="45"/>
        <v>0.149643499052626</v>
      </c>
      <c r="Q71" s="17">
        <f t="shared" si="46"/>
        <v>0.0149643499052626</v>
      </c>
      <c r="R71" s="11">
        <f t="shared" si="47"/>
        <v>0.13797</v>
      </c>
      <c r="S71" s="18">
        <f t="shared" si="48"/>
        <v>0.108460896609862</v>
      </c>
      <c r="T71" s="3">
        <v>0.01</v>
      </c>
      <c r="U71" s="19">
        <f t="shared" si="49"/>
        <v>0.00108460896609862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0.0133846089660986</v>
      </c>
      <c r="AR71" s="27">
        <f t="shared" si="55"/>
        <v>137.97</v>
      </c>
      <c r="AS71" s="1">
        <f t="shared" si="56"/>
        <v>0.1</v>
      </c>
      <c r="AT71" s="2">
        <f>$E$5/12</f>
        <v>9.04166666666667</v>
      </c>
      <c r="AU71" s="1">
        <f t="shared" si="57"/>
        <v>11187.0002257192</v>
      </c>
      <c r="AV71" s="1">
        <f>SUM(AU60:AU71)</f>
        <v>208412.364182705</v>
      </c>
    </row>
    <row r="72" s="1" customFormat="1" spans="1:46">
      <c r="A72" s="6"/>
      <c r="B72" s="6"/>
      <c r="C72" s="9">
        <v>12</v>
      </c>
      <c r="D72" s="12">
        <v>1.94324795835484</v>
      </c>
      <c r="E72" s="13">
        <f t="shared" si="58"/>
        <v>9.18933057343333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3.64</v>
      </c>
      <c r="E76" s="9"/>
      <c r="F76" s="9"/>
      <c r="G76" s="6">
        <v>1</v>
      </c>
      <c r="H76" s="11">
        <f t="shared" ref="H76:H87" si="60">E77</f>
        <v>3.64</v>
      </c>
      <c r="I76" s="11">
        <f t="shared" ref="I76:I87" si="61">H76+273.15</f>
        <v>276.79</v>
      </c>
      <c r="J76" s="11">
        <f t="shared" ref="J76:J87" si="62">EXP(($C$18*(I76-$C$16))/($C$19*I76*$C$16))</f>
        <v>0.0278479969687297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0.00217944225943313</v>
      </c>
      <c r="Q76" s="17">
        <f t="shared" ref="Q76:Q87" si="66">P76*$B$78</f>
        <v>0.000283327493726307</v>
      </c>
      <c r="R76" s="11">
        <f t="shared" ref="R76:R87" si="67">L76*$B$78</f>
        <v>0.0101740708333333</v>
      </c>
      <c r="S76" s="18">
        <f t="shared" ref="S76:S87" si="68">Q76/R76</f>
        <v>0.0278479969687297</v>
      </c>
      <c r="T76" s="3">
        <v>0.01</v>
      </c>
      <c r="U76" s="19">
        <f t="shared" ref="U76:U87" si="69">S76*T76</f>
        <v>0.000278479969687298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0.0118784799696873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41.9333333333333</v>
      </c>
      <c r="AU76" s="1">
        <f t="shared" ref="AU76:AU87" si="77">AT76*10000*AS76*0.67*AR76*AQ76</f>
        <v>3395.39117625294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-1.0211194936129</v>
      </c>
      <c r="E77" s="13">
        <f t="shared" ref="E77:E88" si="78">D76</f>
        <v>3.64</v>
      </c>
      <c r="F77" s="9" t="s">
        <v>107</v>
      </c>
      <c r="G77" s="6">
        <v>2</v>
      </c>
      <c r="H77" s="11">
        <f t="shared" si="60"/>
        <v>-1.0211194936129</v>
      </c>
      <c r="I77" s="11">
        <f t="shared" si="61"/>
        <v>272.128880506387</v>
      </c>
      <c r="J77" s="11">
        <f t="shared" si="62"/>
        <v>0.0152446383446003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0.154344724407233</v>
      </c>
      <c r="P77" s="11">
        <f t="shared" si="65"/>
        <v>0.00235292950398528</v>
      </c>
      <c r="Q77" s="17">
        <f t="shared" si="66"/>
        <v>0.000305880835518086</v>
      </c>
      <c r="R77" s="11">
        <f t="shared" si="67"/>
        <v>0.0101740708333333</v>
      </c>
      <c r="S77" s="18">
        <f t="shared" si="68"/>
        <v>0.0300647440467909</v>
      </c>
      <c r="T77" s="3">
        <v>0.01</v>
      </c>
      <c r="U77" s="19">
        <f t="shared" si="69"/>
        <v>0.000300647440467909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0.0119006474404679</v>
      </c>
      <c r="AR77" s="27">
        <f t="shared" si="74"/>
        <v>7.82620833333333</v>
      </c>
      <c r="AS77" s="1">
        <f t="shared" si="75"/>
        <v>0.13</v>
      </c>
      <c r="AT77" s="2">
        <f t="shared" si="76"/>
        <v>41.9333333333333</v>
      </c>
      <c r="AU77" s="1">
        <f t="shared" si="77"/>
        <v>3401.72761280715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4.15990048710714</v>
      </c>
      <c r="E78" s="13">
        <f t="shared" si="78"/>
        <v>-1.0211194936129</v>
      </c>
      <c r="F78" s="9" t="s">
        <v>107</v>
      </c>
      <c r="G78" s="6">
        <v>3</v>
      </c>
      <c r="H78" s="11">
        <f t="shared" si="60"/>
        <v>4.15990048710714</v>
      </c>
      <c r="I78" s="11">
        <f t="shared" si="61"/>
        <v>277.309900487107</v>
      </c>
      <c r="J78" s="11">
        <f t="shared" si="62"/>
        <v>0.0297465114957305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0.230253878236581</v>
      </c>
      <c r="P78" s="11">
        <f t="shared" si="65"/>
        <v>0.00684924963590099</v>
      </c>
      <c r="Q78" s="17">
        <f t="shared" si="66"/>
        <v>0.000890402452667129</v>
      </c>
      <c r="R78" s="11">
        <f t="shared" si="67"/>
        <v>0.0101740708333333</v>
      </c>
      <c r="S78" s="18">
        <f t="shared" si="68"/>
        <v>0.0875168324708242</v>
      </c>
      <c r="T78" s="3">
        <v>0.01</v>
      </c>
      <c r="U78" s="19">
        <f t="shared" si="69"/>
        <v>0.000875168324708242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0.0124751683247082</v>
      </c>
      <c r="AR78" s="27">
        <f t="shared" si="74"/>
        <v>7.82620833333333</v>
      </c>
      <c r="AS78" s="1">
        <f t="shared" si="75"/>
        <v>0.13</v>
      </c>
      <c r="AT78" s="2">
        <f t="shared" si="76"/>
        <v>41.9333333333333</v>
      </c>
      <c r="AU78" s="1">
        <f t="shared" si="77"/>
        <v>3565.95090955056</v>
      </c>
    </row>
    <row r="79" s="1" customFormat="1" spans="1:47">
      <c r="A79" s="6"/>
      <c r="B79" s="6"/>
      <c r="C79" s="9">
        <v>3</v>
      </c>
      <c r="D79" s="12">
        <v>11.5874450279355</v>
      </c>
      <c r="E79" s="13">
        <f t="shared" si="78"/>
        <v>4.15990048710714</v>
      </c>
      <c r="F79" s="9" t="s">
        <v>107</v>
      </c>
      <c r="G79" s="6">
        <v>4</v>
      </c>
      <c r="H79" s="11">
        <f t="shared" si="60"/>
        <v>11.5874450279355</v>
      </c>
      <c r="I79" s="11">
        <f t="shared" si="61"/>
        <v>284.737445027935</v>
      </c>
      <c r="J79" s="11">
        <f t="shared" si="62"/>
        <v>0.0743376992797985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0.301666711934014</v>
      </c>
      <c r="P79" s="11">
        <f t="shared" si="65"/>
        <v>0.0224252093144763</v>
      </c>
      <c r="Q79" s="17">
        <f t="shared" si="66"/>
        <v>0.00291527721088192</v>
      </c>
      <c r="R79" s="11">
        <f t="shared" si="67"/>
        <v>0.0101740708333333</v>
      </c>
      <c r="S79" s="18">
        <f t="shared" si="68"/>
        <v>0.286539897218978</v>
      </c>
      <c r="T79" s="3">
        <v>0.01</v>
      </c>
      <c r="U79" s="19">
        <f t="shared" si="69"/>
        <v>0.00286539897218978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0.0219653989721898</v>
      </c>
      <c r="AR79" s="27">
        <f t="shared" si="74"/>
        <v>7.82620833333333</v>
      </c>
      <c r="AS79" s="1">
        <f t="shared" si="75"/>
        <v>0.13</v>
      </c>
      <c r="AT79" s="2">
        <f t="shared" si="76"/>
        <v>41.9333333333333</v>
      </c>
      <c r="AU79" s="1">
        <f t="shared" si="77"/>
        <v>6278.67555809937</v>
      </c>
    </row>
    <row r="80" s="1" customFormat="1" spans="1:47">
      <c r="A80" s="6"/>
      <c r="B80" s="6"/>
      <c r="C80" s="9">
        <v>4</v>
      </c>
      <c r="D80" s="12">
        <v>16.9964524596</v>
      </c>
      <c r="E80" s="13">
        <f t="shared" si="78"/>
        <v>11.5874450279355</v>
      </c>
      <c r="F80" s="9" t="s">
        <v>107</v>
      </c>
      <c r="G80" s="6">
        <v>5</v>
      </c>
      <c r="H80" s="11">
        <f t="shared" si="60"/>
        <v>16.9964524596</v>
      </c>
      <c r="I80" s="11">
        <f t="shared" si="61"/>
        <v>290.1464524596</v>
      </c>
      <c r="J80" s="11">
        <f t="shared" si="62"/>
        <v>0.140626220545944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0.265279427488561</v>
      </c>
      <c r="O80" s="11">
        <f t="shared" si="79"/>
        <v>0.0922241584643101</v>
      </c>
      <c r="P80" s="11">
        <f t="shared" si="65"/>
        <v>0.0129691348478662</v>
      </c>
      <c r="Q80" s="17">
        <f t="shared" si="66"/>
        <v>0.0016859875302226</v>
      </c>
      <c r="R80" s="11">
        <f t="shared" si="67"/>
        <v>0.0101740708333333</v>
      </c>
      <c r="S80" s="18">
        <f t="shared" si="68"/>
        <v>0.165714152952307</v>
      </c>
      <c r="T80" s="3">
        <v>0.01</v>
      </c>
      <c r="U80" s="19">
        <f t="shared" si="69"/>
        <v>0.00165714152952307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0.0207571415295231</v>
      </c>
      <c r="AR80" s="27">
        <f t="shared" si="74"/>
        <v>7.82620833333333</v>
      </c>
      <c r="AS80" s="1">
        <f t="shared" si="75"/>
        <v>0.13</v>
      </c>
      <c r="AT80" s="2">
        <f t="shared" si="76"/>
        <v>41.9333333333333</v>
      </c>
      <c r="AU80" s="1">
        <f t="shared" si="77"/>
        <v>5933.30252468586</v>
      </c>
    </row>
    <row r="81" s="1" customFormat="1" spans="1:47">
      <c r="A81" s="6"/>
      <c r="B81" s="6"/>
      <c r="C81" s="9">
        <v>5</v>
      </c>
      <c r="D81" s="12">
        <v>21.4074642880645</v>
      </c>
      <c r="E81" s="13">
        <f t="shared" si="78"/>
        <v>16.9964524596</v>
      </c>
      <c r="F81" s="9" t="s">
        <v>109</v>
      </c>
      <c r="G81" s="6">
        <v>6</v>
      </c>
      <c r="H81" s="11">
        <f t="shared" si="60"/>
        <v>21.4074642880645</v>
      </c>
      <c r="I81" s="11">
        <f t="shared" si="61"/>
        <v>294.557464288064</v>
      </c>
      <c r="J81" s="11">
        <f t="shared" si="62"/>
        <v>0.232442035981667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0.157517106949777</v>
      </c>
      <c r="P81" s="11">
        <f t="shared" si="65"/>
        <v>0.0366135970413482</v>
      </c>
      <c r="Q81" s="17">
        <f t="shared" si="66"/>
        <v>0.00475976761537526</v>
      </c>
      <c r="R81" s="11">
        <f t="shared" si="67"/>
        <v>0.0101740708333333</v>
      </c>
      <c r="S81" s="18">
        <f t="shared" si="68"/>
        <v>0.467833150893823</v>
      </c>
      <c r="T81" s="3">
        <v>0.01</v>
      </c>
      <c r="U81" s="19">
        <f t="shared" si="69"/>
        <v>0.00467833150893823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0.0237783315089382</v>
      </c>
      <c r="AR81" s="27">
        <f t="shared" si="74"/>
        <v>7.82620833333333</v>
      </c>
      <c r="AS81" s="1">
        <f t="shared" si="75"/>
        <v>0.13</v>
      </c>
      <c r="AT81" s="2">
        <f t="shared" si="76"/>
        <v>41.9333333333333</v>
      </c>
      <c r="AU81" s="1">
        <f t="shared" si="77"/>
        <v>6796.89128554312</v>
      </c>
    </row>
    <row r="82" s="1" customFormat="1" spans="1:47">
      <c r="A82" s="6"/>
      <c r="B82" s="6"/>
      <c r="C82" s="9">
        <v>6</v>
      </c>
      <c r="D82" s="12">
        <v>26.4058126566667</v>
      </c>
      <c r="E82" s="13">
        <f t="shared" si="78"/>
        <v>21.4074642880645</v>
      </c>
      <c r="F82" s="9" t="s">
        <v>107</v>
      </c>
      <c r="G82" s="6">
        <v>7</v>
      </c>
      <c r="H82" s="11">
        <f t="shared" si="60"/>
        <v>26.4058126566667</v>
      </c>
      <c r="I82" s="11">
        <f t="shared" si="61"/>
        <v>299.555812656667</v>
      </c>
      <c r="J82" s="11">
        <f t="shared" si="62"/>
        <v>0.403510736490678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0.199165593241762</v>
      </c>
      <c r="P82" s="11">
        <f t="shared" si="65"/>
        <v>0.0803654552125864</v>
      </c>
      <c r="Q82" s="17">
        <f t="shared" si="66"/>
        <v>0.0104475091776362</v>
      </c>
      <c r="R82" s="11">
        <f t="shared" si="67"/>
        <v>0.0101740708333333</v>
      </c>
      <c r="S82" s="18">
        <f t="shared" si="68"/>
        <v>1.02687600163025</v>
      </c>
      <c r="T82" s="3">
        <v>0.01</v>
      </c>
      <c r="U82" s="19">
        <f t="shared" si="69"/>
        <v>0.0102687600163025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0.0351687600163025</v>
      </c>
      <c r="AR82" s="27">
        <f t="shared" si="74"/>
        <v>7.82620833333333</v>
      </c>
      <c r="AS82" s="1">
        <f t="shared" si="75"/>
        <v>0.13</v>
      </c>
      <c r="AT82" s="2">
        <f t="shared" si="76"/>
        <v>41.9333333333333</v>
      </c>
      <c r="AU82" s="1">
        <f t="shared" si="77"/>
        <v>10052.7759228317</v>
      </c>
    </row>
    <row r="83" s="1" customFormat="1" spans="1:47">
      <c r="A83" s="6"/>
      <c r="B83" s="6"/>
      <c r="C83" s="9">
        <v>7</v>
      </c>
      <c r="D83" s="12">
        <v>28.0538935277419</v>
      </c>
      <c r="E83" s="13">
        <f t="shared" si="78"/>
        <v>26.4058126566667</v>
      </c>
      <c r="F83" s="9" t="s">
        <v>107</v>
      </c>
      <c r="G83" s="6">
        <v>8</v>
      </c>
      <c r="H83" s="11">
        <f t="shared" si="60"/>
        <v>28.0538935277419</v>
      </c>
      <c r="I83" s="11">
        <f t="shared" si="61"/>
        <v>301.203893527742</v>
      </c>
      <c r="J83" s="11">
        <f t="shared" si="62"/>
        <v>0.482052942854363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0.197062221362509</v>
      </c>
      <c r="P83" s="11">
        <f t="shared" si="65"/>
        <v>0.0949944237332156</v>
      </c>
      <c r="Q83" s="17">
        <f t="shared" si="66"/>
        <v>0.012349275085318</v>
      </c>
      <c r="R83" s="11">
        <f t="shared" si="67"/>
        <v>0.0101740708333333</v>
      </c>
      <c r="S83" s="18">
        <f t="shared" si="68"/>
        <v>1.21379881147064</v>
      </c>
      <c r="T83" s="3">
        <v>0.01</v>
      </c>
      <c r="U83" s="19">
        <f t="shared" si="69"/>
        <v>0.0121379881147064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0.0370379881147064</v>
      </c>
      <c r="AR83" s="27">
        <f t="shared" si="74"/>
        <v>7.82620833333333</v>
      </c>
      <c r="AS83" s="1">
        <f t="shared" si="75"/>
        <v>0.13</v>
      </c>
      <c r="AT83" s="2">
        <f t="shared" si="76"/>
        <v>41.9333333333333</v>
      </c>
      <c r="AU83" s="1">
        <f t="shared" si="77"/>
        <v>10587.0833938146</v>
      </c>
    </row>
    <row r="84" s="1" customFormat="1" spans="1:47">
      <c r="A84" s="6"/>
      <c r="B84" s="6"/>
      <c r="C84" s="9">
        <v>8</v>
      </c>
      <c r="D84" s="12">
        <v>27.4654027845161</v>
      </c>
      <c r="E84" s="13">
        <f t="shared" si="78"/>
        <v>28.0538935277419</v>
      </c>
      <c r="F84" s="9" t="s">
        <v>107</v>
      </c>
      <c r="G84" s="6">
        <v>9</v>
      </c>
      <c r="H84" s="11">
        <f t="shared" si="60"/>
        <v>27.4654027845161</v>
      </c>
      <c r="I84" s="11">
        <f t="shared" si="61"/>
        <v>300.615402784516</v>
      </c>
      <c r="J84" s="11">
        <f t="shared" si="62"/>
        <v>0.452492619937465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0.180329880962627</v>
      </c>
      <c r="P84" s="11">
        <f t="shared" si="65"/>
        <v>0.0815979402897902</v>
      </c>
      <c r="Q84" s="17">
        <f t="shared" si="66"/>
        <v>0.0106077322376727</v>
      </c>
      <c r="R84" s="11">
        <f t="shared" si="67"/>
        <v>0.0101740708333333</v>
      </c>
      <c r="S84" s="18">
        <f t="shared" si="68"/>
        <v>1.04262417781864</v>
      </c>
      <c r="T84" s="3">
        <v>0.01</v>
      </c>
      <c r="U84" s="19">
        <f t="shared" si="69"/>
        <v>0.0104262417781864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0.0295262417781864</v>
      </c>
      <c r="AR84" s="27">
        <f t="shared" si="74"/>
        <v>7.82620833333333</v>
      </c>
      <c r="AS84" s="1">
        <f t="shared" si="75"/>
        <v>0.13</v>
      </c>
      <c r="AT84" s="2">
        <f t="shared" si="76"/>
        <v>41.9333333333333</v>
      </c>
      <c r="AU84" s="1">
        <f t="shared" si="77"/>
        <v>8439.89643939301</v>
      </c>
    </row>
    <row r="85" s="1" customFormat="1" spans="1:47">
      <c r="A85" s="6"/>
      <c r="B85" s="6"/>
      <c r="C85" s="9">
        <v>9</v>
      </c>
      <c r="D85" s="12">
        <v>21.4317843153333</v>
      </c>
      <c r="E85" s="13">
        <f t="shared" si="78"/>
        <v>27.4654027845161</v>
      </c>
      <c r="F85" s="9" t="s">
        <v>107</v>
      </c>
      <c r="G85" s="6">
        <v>10</v>
      </c>
      <c r="H85" s="11">
        <f t="shared" si="60"/>
        <v>21.4317843153333</v>
      </c>
      <c r="I85" s="11">
        <f t="shared" si="61"/>
        <v>294.581784315333</v>
      </c>
      <c r="J85" s="11">
        <f t="shared" si="62"/>
        <v>0.233077237170225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0.17699402400617</v>
      </c>
      <c r="P85" s="11">
        <f t="shared" si="65"/>
        <v>0.0412532781109985</v>
      </c>
      <c r="Q85" s="17">
        <f t="shared" si="66"/>
        <v>0.00536292615442981</v>
      </c>
      <c r="R85" s="11">
        <f t="shared" si="67"/>
        <v>0.0101740708333333</v>
      </c>
      <c r="S85" s="18">
        <f t="shared" si="68"/>
        <v>0.527117045112293</v>
      </c>
      <c r="T85" s="3">
        <v>0.01</v>
      </c>
      <c r="U85" s="19">
        <f t="shared" si="69"/>
        <v>0.00527117045112293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0.0243711704511229</v>
      </c>
      <c r="AR85" s="27">
        <f t="shared" si="74"/>
        <v>7.82620833333333</v>
      </c>
      <c r="AS85" s="1">
        <f t="shared" si="75"/>
        <v>0.13</v>
      </c>
      <c r="AT85" s="2">
        <f t="shared" si="76"/>
        <v>41.9333333333333</v>
      </c>
      <c r="AU85" s="1">
        <f t="shared" si="77"/>
        <v>6966.35068761896</v>
      </c>
    </row>
    <row r="86" s="1" customFormat="1" spans="1:47">
      <c r="A86" s="6"/>
      <c r="B86" s="6"/>
      <c r="C86" s="9">
        <v>10</v>
      </c>
      <c r="D86" s="12">
        <v>15.9891019890323</v>
      </c>
      <c r="E86" s="13">
        <f t="shared" si="78"/>
        <v>21.4317843153333</v>
      </c>
      <c r="F86" s="9" t="s">
        <v>107</v>
      </c>
      <c r="G86" s="6">
        <v>11</v>
      </c>
      <c r="H86" s="11">
        <f t="shared" si="60"/>
        <v>15.9891019890323</v>
      </c>
      <c r="I86" s="11">
        <f t="shared" si="61"/>
        <v>289.139101989032</v>
      </c>
      <c r="J86" s="11">
        <f t="shared" si="62"/>
        <v>0.125109569016663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0.128953708600413</v>
      </c>
      <c r="O86" s="11">
        <f t="shared" si="79"/>
        <v>0.0850491206280919</v>
      </c>
      <c r="P86" s="11">
        <f t="shared" si="65"/>
        <v>0.0106404588270268</v>
      </c>
      <c r="Q86" s="17">
        <f t="shared" si="66"/>
        <v>0.00138325964751348</v>
      </c>
      <c r="R86" s="11">
        <f t="shared" si="67"/>
        <v>0.0101740708333333</v>
      </c>
      <c r="S86" s="18">
        <f t="shared" si="68"/>
        <v>0.135959309717159</v>
      </c>
      <c r="T86" s="3">
        <v>0.01</v>
      </c>
      <c r="U86" s="19">
        <f t="shared" si="69"/>
        <v>0.00135959309717159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0.0129595930971716</v>
      </c>
      <c r="AR86" s="27">
        <f t="shared" si="74"/>
        <v>7.82620833333333</v>
      </c>
      <c r="AS86" s="1">
        <f t="shared" si="75"/>
        <v>0.13</v>
      </c>
      <c r="AT86" s="2">
        <f t="shared" si="76"/>
        <v>41.9333333333333</v>
      </c>
      <c r="AU86" s="1">
        <f t="shared" si="77"/>
        <v>3704.42078129996</v>
      </c>
    </row>
    <row r="87" s="1" customFormat="1" spans="1:48">
      <c r="A87" s="6"/>
      <c r="B87" s="6"/>
      <c r="C87" s="9">
        <v>11</v>
      </c>
      <c r="D87" s="12">
        <v>9.18933057343333</v>
      </c>
      <c r="E87" s="13">
        <f t="shared" si="78"/>
        <v>15.9891019890323</v>
      </c>
      <c r="F87" s="9" t="s">
        <v>109</v>
      </c>
      <c r="G87" s="6">
        <v>12</v>
      </c>
      <c r="H87" s="11">
        <f t="shared" si="60"/>
        <v>9.18933057343333</v>
      </c>
      <c r="I87" s="11">
        <f t="shared" si="61"/>
        <v>282.339330573433</v>
      </c>
      <c r="J87" s="11">
        <f t="shared" si="62"/>
        <v>0.055599229056075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0.152670745134398</v>
      </c>
      <c r="P87" s="11">
        <f t="shared" si="65"/>
        <v>0.00848837572888906</v>
      </c>
      <c r="Q87" s="17">
        <f t="shared" si="66"/>
        <v>0.00110348884475558</v>
      </c>
      <c r="R87" s="11">
        <f t="shared" si="67"/>
        <v>0.0101740708333333</v>
      </c>
      <c r="S87" s="18">
        <f t="shared" si="68"/>
        <v>0.108460896609862</v>
      </c>
      <c r="T87" s="3">
        <v>0.01</v>
      </c>
      <c r="U87" s="19">
        <f t="shared" si="69"/>
        <v>0.00108460896609862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0.0126846089660986</v>
      </c>
      <c r="AR87" s="27">
        <f t="shared" si="74"/>
        <v>7.82620833333333</v>
      </c>
      <c r="AS87" s="1">
        <f t="shared" si="75"/>
        <v>0.13</v>
      </c>
      <c r="AT87" s="2">
        <f t="shared" si="76"/>
        <v>41.9333333333333</v>
      </c>
      <c r="AU87" s="1">
        <f t="shared" si="77"/>
        <v>3625.81824169578</v>
      </c>
      <c r="AV87" s="1">
        <f>SUM(AU76:AU87)</f>
        <v>72748.2845335929</v>
      </c>
    </row>
    <row r="88" s="1" customFormat="1" spans="1:46">
      <c r="A88" s="6"/>
      <c r="B88" s="6"/>
      <c r="C88" s="9">
        <v>12</v>
      </c>
      <c r="D88" s="12">
        <v>1.94324795835484</v>
      </c>
      <c r="E88" s="13">
        <f t="shared" si="78"/>
        <v>9.18933057343333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3.64</v>
      </c>
      <c r="E91" s="9"/>
      <c r="F91" s="9"/>
      <c r="G91" s="6">
        <v>1</v>
      </c>
      <c r="H91" s="11">
        <f t="shared" ref="H91:H102" si="80">E92</f>
        <v>3.64</v>
      </c>
      <c r="I91" s="11">
        <f t="shared" ref="I91:I102" si="81">H91+273.15</f>
        <v>276.79</v>
      </c>
      <c r="J91" s="11">
        <f t="shared" ref="J91:J102" si="82">EXP(($C$18*(I91-$C$16))/($C$19*I91*$C$16))</f>
        <v>0.0278479969687297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0.00211421992986596</v>
      </c>
      <c r="Q91" s="17">
        <f t="shared" ref="Q91:Q102" si="86">P91*$B$93</f>
        <v>0.000380559587375872</v>
      </c>
      <c r="R91" s="11">
        <f t="shared" ref="R91:R102" si="87">L91*$B$93</f>
        <v>0.0136656</v>
      </c>
      <c r="S91" s="18">
        <f t="shared" ref="S91:S102" si="88">Q91/R91</f>
        <v>0.0278479969687297</v>
      </c>
      <c r="T91" s="3">
        <v>0.01</v>
      </c>
      <c r="U91" s="19">
        <f t="shared" ref="U91:U102" si="89">S91*T91</f>
        <v>0.000278479969687297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0.0150784799696873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220.183333333333</v>
      </c>
      <c r="AU91" s="1">
        <f t="shared" ref="AU91:AU102" si="96">AT91*10000*AS91*0.67*AR91*AQ91</f>
        <v>30398.0351475785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-1.0211194936129</v>
      </c>
      <c r="E92" s="13">
        <f t="shared" ref="E92:E103" si="97">D91</f>
        <v>3.64</v>
      </c>
      <c r="F92" s="9" t="s">
        <v>107</v>
      </c>
      <c r="G92" s="6">
        <v>2</v>
      </c>
      <c r="H92" s="11">
        <f t="shared" si="80"/>
        <v>-1.0211194936129</v>
      </c>
      <c r="I92" s="11">
        <f t="shared" si="81"/>
        <v>272.128880506387</v>
      </c>
      <c r="J92" s="11">
        <f t="shared" si="82"/>
        <v>0.0152446383446003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0.149725780070134</v>
      </c>
      <c r="P92" s="11">
        <f t="shared" si="85"/>
        <v>0.00228251536803236</v>
      </c>
      <c r="Q92" s="17">
        <f t="shared" si="86"/>
        <v>0.000410852766245824</v>
      </c>
      <c r="R92" s="11">
        <f t="shared" si="87"/>
        <v>0.0136656</v>
      </c>
      <c r="S92" s="18">
        <f t="shared" si="88"/>
        <v>0.0300647440467908</v>
      </c>
      <c r="T92" s="3">
        <v>0.01</v>
      </c>
      <c r="U92" s="19">
        <f t="shared" si="89"/>
        <v>0.000300647440467908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0.0151006474404679</v>
      </c>
      <c r="AR92" s="27">
        <f t="shared" si="93"/>
        <v>7.592</v>
      </c>
      <c r="AS92" s="1">
        <f t="shared" si="94"/>
        <v>0.18</v>
      </c>
      <c r="AT92" s="2">
        <f t="shared" si="95"/>
        <v>220.183333333333</v>
      </c>
      <c r="AU92" s="1">
        <f t="shared" si="96"/>
        <v>30442.7245033542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4.15990048710714</v>
      </c>
      <c r="E93" s="13">
        <f t="shared" si="97"/>
        <v>-1.0211194936129</v>
      </c>
      <c r="F93" s="9" t="s">
        <v>107</v>
      </c>
      <c r="G93" s="6">
        <v>3</v>
      </c>
      <c r="H93" s="11">
        <f t="shared" si="80"/>
        <v>4.15990048710714</v>
      </c>
      <c r="I93" s="11">
        <f t="shared" si="81"/>
        <v>277.309900487107</v>
      </c>
      <c r="J93" s="11">
        <f t="shared" si="82"/>
        <v>0.0297465114957305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0.223363264702102</v>
      </c>
      <c r="P93" s="11">
        <f t="shared" si="85"/>
        <v>0.00664427792118495</v>
      </c>
      <c r="Q93" s="17">
        <f t="shared" si="86"/>
        <v>0.00119597002581329</v>
      </c>
      <c r="R93" s="11">
        <f t="shared" si="87"/>
        <v>0.0136656</v>
      </c>
      <c r="S93" s="18">
        <f t="shared" si="88"/>
        <v>0.0875168324708239</v>
      </c>
      <c r="T93" s="3">
        <v>0.01</v>
      </c>
      <c r="U93" s="19">
        <f t="shared" si="89"/>
        <v>0.000875168324708239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0.0156751683247082</v>
      </c>
      <c r="AR93" s="27">
        <f t="shared" si="93"/>
        <v>7.592</v>
      </c>
      <c r="AS93" s="1">
        <f t="shared" si="94"/>
        <v>0.18</v>
      </c>
      <c r="AT93" s="2">
        <f t="shared" si="95"/>
        <v>220.183333333333</v>
      </c>
      <c r="AU93" s="1">
        <f t="shared" si="96"/>
        <v>31600.9517296572</v>
      </c>
    </row>
    <row r="94" s="1" customFormat="1" spans="1:47">
      <c r="A94" s="6"/>
      <c r="B94" s="6"/>
      <c r="C94" s="9">
        <v>3</v>
      </c>
      <c r="D94" s="12">
        <v>11.5874450279355</v>
      </c>
      <c r="E94" s="13">
        <f t="shared" si="97"/>
        <v>4.15990048710714</v>
      </c>
      <c r="F94" s="9" t="s">
        <v>107</v>
      </c>
      <c r="G94" s="6">
        <v>4</v>
      </c>
      <c r="H94" s="11">
        <f t="shared" si="80"/>
        <v>11.5874450279355</v>
      </c>
      <c r="I94" s="11">
        <f t="shared" si="81"/>
        <v>284.737445027935</v>
      </c>
      <c r="J94" s="11">
        <f t="shared" si="82"/>
        <v>0.0743376992797985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0.292638986780917</v>
      </c>
      <c r="P94" s="11">
        <f t="shared" si="85"/>
        <v>0.0217541089968647</v>
      </c>
      <c r="Q94" s="17">
        <f t="shared" si="86"/>
        <v>0.00391573961943565</v>
      </c>
      <c r="R94" s="11">
        <f t="shared" si="87"/>
        <v>0.0136656</v>
      </c>
      <c r="S94" s="18">
        <f t="shared" si="88"/>
        <v>0.286539897218977</v>
      </c>
      <c r="T94" s="3">
        <v>0.01</v>
      </c>
      <c r="U94" s="19">
        <f t="shared" si="89"/>
        <v>0.00286539897218977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0.0299653989721898</v>
      </c>
      <c r="AR94" s="27">
        <f t="shared" si="93"/>
        <v>7.592</v>
      </c>
      <c r="AS94" s="1">
        <f t="shared" si="94"/>
        <v>0.18</v>
      </c>
      <c r="AT94" s="2">
        <f t="shared" si="95"/>
        <v>220.183333333333</v>
      </c>
      <c r="AU94" s="1">
        <f t="shared" si="96"/>
        <v>60409.8856780673</v>
      </c>
    </row>
    <row r="95" s="1" customFormat="1" spans="1:47">
      <c r="A95" s="6"/>
      <c r="B95" s="6"/>
      <c r="C95" s="9">
        <v>4</v>
      </c>
      <c r="D95" s="12">
        <v>16.9964524596</v>
      </c>
      <c r="E95" s="13">
        <f t="shared" si="97"/>
        <v>11.5874450279355</v>
      </c>
      <c r="F95" s="9" t="s">
        <v>107</v>
      </c>
      <c r="G95" s="6">
        <v>5</v>
      </c>
      <c r="H95" s="11">
        <f t="shared" si="80"/>
        <v>16.9964524596</v>
      </c>
      <c r="I95" s="11">
        <f t="shared" si="81"/>
        <v>290.1464524596</v>
      </c>
      <c r="J95" s="11">
        <f t="shared" si="82"/>
        <v>0.140626220545944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0.257340633894849</v>
      </c>
      <c r="O95" s="11">
        <f t="shared" si="98"/>
        <v>0.0894642438892026</v>
      </c>
      <c r="P95" s="11">
        <f t="shared" si="85"/>
        <v>0.0125810184921391</v>
      </c>
      <c r="Q95" s="17">
        <f t="shared" si="86"/>
        <v>0.00226458332858504</v>
      </c>
      <c r="R95" s="11">
        <f t="shared" si="87"/>
        <v>0.0136656</v>
      </c>
      <c r="S95" s="18">
        <f t="shared" si="88"/>
        <v>0.165714152952307</v>
      </c>
      <c r="T95" s="3">
        <v>0.01</v>
      </c>
      <c r="U95" s="19">
        <f t="shared" si="89"/>
        <v>0.00165714152952307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0.0287571415295231</v>
      </c>
      <c r="AR95" s="27">
        <f t="shared" si="93"/>
        <v>7.592</v>
      </c>
      <c r="AS95" s="1">
        <f t="shared" si="94"/>
        <v>0.18</v>
      </c>
      <c r="AT95" s="2">
        <f t="shared" si="95"/>
        <v>220.183333333333</v>
      </c>
      <c r="AU95" s="1">
        <f t="shared" si="96"/>
        <v>57974.053135043</v>
      </c>
    </row>
    <row r="96" s="1" customFormat="1" spans="1:47">
      <c r="A96" s="6"/>
      <c r="B96" s="6"/>
      <c r="C96" s="9">
        <v>5</v>
      </c>
      <c r="D96" s="12">
        <v>21.4074642880645</v>
      </c>
      <c r="E96" s="13">
        <f t="shared" si="97"/>
        <v>16.9964524596</v>
      </c>
      <c r="F96" s="9" t="s">
        <v>109</v>
      </c>
      <c r="G96" s="6">
        <v>6</v>
      </c>
      <c r="H96" s="11">
        <f t="shared" si="80"/>
        <v>21.4074642880645</v>
      </c>
      <c r="I96" s="11">
        <f t="shared" si="81"/>
        <v>294.557464288064</v>
      </c>
      <c r="J96" s="11">
        <f t="shared" si="82"/>
        <v>0.232442035981667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0.152803225397063</v>
      </c>
      <c r="P96" s="11">
        <f t="shared" si="85"/>
        <v>0.0355178928158589</v>
      </c>
      <c r="Q96" s="17">
        <f t="shared" si="86"/>
        <v>0.00639322070685461</v>
      </c>
      <c r="R96" s="11">
        <f t="shared" si="87"/>
        <v>0.0136656</v>
      </c>
      <c r="S96" s="18">
        <f t="shared" si="88"/>
        <v>0.467833150893822</v>
      </c>
      <c r="T96" s="3">
        <v>0.01</v>
      </c>
      <c r="U96" s="19">
        <f t="shared" si="89"/>
        <v>0.00467833150893822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0.0317783315089382</v>
      </c>
      <c r="AR96" s="27">
        <f t="shared" si="93"/>
        <v>7.592</v>
      </c>
      <c r="AS96" s="1">
        <f t="shared" si="94"/>
        <v>0.18</v>
      </c>
      <c r="AT96" s="2">
        <f t="shared" si="95"/>
        <v>220.183333333333</v>
      </c>
      <c r="AU96" s="1">
        <f t="shared" si="96"/>
        <v>64064.7359735253</v>
      </c>
    </row>
    <row r="97" s="1" customFormat="1" spans="1:47">
      <c r="A97" s="6"/>
      <c r="B97" s="6"/>
      <c r="C97" s="9">
        <v>6</v>
      </c>
      <c r="D97" s="12">
        <v>26.4058126566667</v>
      </c>
      <c r="E97" s="13">
        <f t="shared" si="97"/>
        <v>21.4074642880645</v>
      </c>
      <c r="F97" s="9" t="s">
        <v>107</v>
      </c>
      <c r="G97" s="6">
        <v>7</v>
      </c>
      <c r="H97" s="11">
        <f t="shared" si="80"/>
        <v>26.4058126566667</v>
      </c>
      <c r="I97" s="11">
        <f t="shared" si="81"/>
        <v>299.555812656667</v>
      </c>
      <c r="J97" s="11">
        <f t="shared" si="82"/>
        <v>0.403510736490678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0.193205332581205</v>
      </c>
      <c r="P97" s="11">
        <f t="shared" si="85"/>
        <v>0.0779604260437683</v>
      </c>
      <c r="Q97" s="17">
        <f t="shared" si="86"/>
        <v>0.0140328766878783</v>
      </c>
      <c r="R97" s="11">
        <f t="shared" si="87"/>
        <v>0.0136656</v>
      </c>
      <c r="S97" s="18">
        <f t="shared" si="88"/>
        <v>1.02687600163025</v>
      </c>
      <c r="T97" s="3">
        <v>0.01</v>
      </c>
      <c r="U97" s="19">
        <f t="shared" si="89"/>
        <v>0.0102687600163025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0.0447687600163025</v>
      </c>
      <c r="AR97" s="27">
        <f t="shared" si="93"/>
        <v>7.592</v>
      </c>
      <c r="AS97" s="1">
        <f t="shared" si="94"/>
        <v>0.18</v>
      </c>
      <c r="AT97" s="2">
        <f t="shared" si="95"/>
        <v>220.183333333333</v>
      </c>
      <c r="AU97" s="1">
        <f t="shared" si="96"/>
        <v>90253.2843645309</v>
      </c>
    </row>
    <row r="98" s="1" customFormat="1" spans="1:47">
      <c r="A98" s="6"/>
      <c r="B98" s="6"/>
      <c r="C98" s="9">
        <v>7</v>
      </c>
      <c r="D98" s="12">
        <v>28.0538935277419</v>
      </c>
      <c r="E98" s="13">
        <f t="shared" si="97"/>
        <v>26.4058126566667</v>
      </c>
      <c r="F98" s="9" t="s">
        <v>107</v>
      </c>
      <c r="G98" s="6">
        <v>8</v>
      </c>
      <c r="H98" s="11">
        <f t="shared" si="80"/>
        <v>28.0538935277419</v>
      </c>
      <c r="I98" s="11">
        <f t="shared" si="81"/>
        <v>301.203893527742</v>
      </c>
      <c r="J98" s="11">
        <f t="shared" si="82"/>
        <v>0.482052942854363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0.191164906537436</v>
      </c>
      <c r="P98" s="11">
        <f t="shared" si="85"/>
        <v>0.0921516057668505</v>
      </c>
      <c r="Q98" s="17">
        <f t="shared" si="86"/>
        <v>0.0165872890380331</v>
      </c>
      <c r="R98" s="11">
        <f t="shared" si="87"/>
        <v>0.0136656</v>
      </c>
      <c r="S98" s="18">
        <f t="shared" si="88"/>
        <v>1.21379881147063</v>
      </c>
      <c r="T98" s="3">
        <v>0.01</v>
      </c>
      <c r="U98" s="19">
        <f t="shared" si="89"/>
        <v>0.0121379881147063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0.0466379881147063</v>
      </c>
      <c r="AR98" s="27">
        <f t="shared" si="93"/>
        <v>7.592</v>
      </c>
      <c r="AS98" s="1">
        <f t="shared" si="94"/>
        <v>0.18</v>
      </c>
      <c r="AT98" s="2">
        <f t="shared" si="95"/>
        <v>220.183333333333</v>
      </c>
      <c r="AU98" s="1">
        <f t="shared" si="96"/>
        <v>94021.6258384958</v>
      </c>
    </row>
    <row r="99" s="1" customFormat="1" spans="1:47">
      <c r="A99" s="6"/>
      <c r="B99" s="6"/>
      <c r="C99" s="9">
        <v>8</v>
      </c>
      <c r="D99" s="12">
        <v>27.4654027845161</v>
      </c>
      <c r="E99" s="13">
        <f t="shared" si="97"/>
        <v>28.0538935277419</v>
      </c>
      <c r="F99" s="9" t="s">
        <v>107</v>
      </c>
      <c r="G99" s="6">
        <v>9</v>
      </c>
      <c r="H99" s="11">
        <f t="shared" si="80"/>
        <v>27.4654027845161</v>
      </c>
      <c r="I99" s="11">
        <f t="shared" si="81"/>
        <v>300.615402784516</v>
      </c>
      <c r="J99" s="11">
        <f t="shared" si="82"/>
        <v>0.452492619937465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0.174933300770586</v>
      </c>
      <c r="P99" s="11">
        <f t="shared" si="85"/>
        <v>0.0791560275799908</v>
      </c>
      <c r="Q99" s="17">
        <f t="shared" si="86"/>
        <v>0.0142480849643983</v>
      </c>
      <c r="R99" s="11">
        <f t="shared" si="87"/>
        <v>0.0136656</v>
      </c>
      <c r="S99" s="18">
        <f t="shared" si="88"/>
        <v>1.04262417781864</v>
      </c>
      <c r="T99" s="3">
        <v>0.01</v>
      </c>
      <c r="U99" s="19">
        <f t="shared" si="89"/>
        <v>0.0104262417781864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0.0375262417781864</v>
      </c>
      <c r="AR99" s="27">
        <f t="shared" si="93"/>
        <v>7.592</v>
      </c>
      <c r="AS99" s="1">
        <f t="shared" si="94"/>
        <v>0.18</v>
      </c>
      <c r="AT99" s="2">
        <f t="shared" si="95"/>
        <v>220.183333333333</v>
      </c>
      <c r="AU99" s="1">
        <f t="shared" si="96"/>
        <v>75652.4542807411</v>
      </c>
    </row>
    <row r="100" s="1" customFormat="1" spans="1:47">
      <c r="A100" s="6"/>
      <c r="B100" s="6"/>
      <c r="C100" s="9">
        <v>9</v>
      </c>
      <c r="D100" s="12">
        <v>21.4317843153333</v>
      </c>
      <c r="E100" s="13">
        <f t="shared" si="97"/>
        <v>27.4654027845161</v>
      </c>
      <c r="F100" s="9" t="s">
        <v>107</v>
      </c>
      <c r="G100" s="6">
        <v>10</v>
      </c>
      <c r="H100" s="11">
        <f t="shared" si="80"/>
        <v>21.4317843153333</v>
      </c>
      <c r="I100" s="11">
        <f t="shared" si="81"/>
        <v>294.581784315333</v>
      </c>
      <c r="J100" s="11">
        <f t="shared" si="82"/>
        <v>0.233077237170225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0.171697273190595</v>
      </c>
      <c r="P100" s="11">
        <f t="shared" si="85"/>
        <v>0.0400187260649251</v>
      </c>
      <c r="Q100" s="17">
        <f t="shared" si="86"/>
        <v>0.00720337069168652</v>
      </c>
      <c r="R100" s="11">
        <f t="shared" si="87"/>
        <v>0.0136656</v>
      </c>
      <c r="S100" s="18">
        <f t="shared" si="88"/>
        <v>0.527117045112291</v>
      </c>
      <c r="T100" s="3">
        <v>0.01</v>
      </c>
      <c r="U100" s="19">
        <f t="shared" si="89"/>
        <v>0.00527117045112291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0.0323711704511229</v>
      </c>
      <c r="AR100" s="27">
        <f t="shared" si="93"/>
        <v>7.592</v>
      </c>
      <c r="AS100" s="1">
        <f t="shared" si="94"/>
        <v>0.18</v>
      </c>
      <c r="AT100" s="2">
        <f t="shared" si="95"/>
        <v>220.183333333333</v>
      </c>
      <c r="AU100" s="1">
        <f t="shared" si="96"/>
        <v>65259.8921853989</v>
      </c>
    </row>
    <row r="101" s="1" customFormat="1" spans="1:47">
      <c r="A101" s="6"/>
      <c r="B101" s="6"/>
      <c r="C101" s="9">
        <v>10</v>
      </c>
      <c r="D101" s="12">
        <v>15.9891019890323</v>
      </c>
      <c r="E101" s="13">
        <f t="shared" si="97"/>
        <v>21.4317843153333</v>
      </c>
      <c r="F101" s="9" t="s">
        <v>107</v>
      </c>
      <c r="G101" s="6">
        <v>11</v>
      </c>
      <c r="H101" s="11">
        <f t="shared" si="80"/>
        <v>15.9891019890323</v>
      </c>
      <c r="I101" s="11">
        <f t="shared" si="81"/>
        <v>289.139101989032</v>
      </c>
      <c r="J101" s="11">
        <f t="shared" si="82"/>
        <v>0.125109569016663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0.125094619769386</v>
      </c>
      <c r="O101" s="11">
        <f t="shared" si="98"/>
        <v>0.0825039273562835</v>
      </c>
      <c r="P101" s="11">
        <f t="shared" si="85"/>
        <v>0.0103220307937267</v>
      </c>
      <c r="Q101" s="17">
        <f t="shared" si="86"/>
        <v>0.00185796554287081</v>
      </c>
      <c r="R101" s="11">
        <f t="shared" si="87"/>
        <v>0.0136656</v>
      </c>
      <c r="S101" s="18">
        <f t="shared" si="88"/>
        <v>0.135959309717159</v>
      </c>
      <c r="T101" s="3">
        <v>0.01</v>
      </c>
      <c r="U101" s="19">
        <f t="shared" si="89"/>
        <v>0.00135959309717159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0.0161595930971716</v>
      </c>
      <c r="AR101" s="27">
        <f t="shared" si="93"/>
        <v>7.592</v>
      </c>
      <c r="AS101" s="1">
        <f t="shared" si="94"/>
        <v>0.18</v>
      </c>
      <c r="AT101" s="2">
        <f t="shared" si="95"/>
        <v>220.183333333333</v>
      </c>
      <c r="AU101" s="1">
        <f t="shared" si="96"/>
        <v>32577.5462729601</v>
      </c>
    </row>
    <row r="102" s="1" customFormat="1" spans="1:48">
      <c r="A102" s="6"/>
      <c r="B102" s="6"/>
      <c r="C102" s="9">
        <v>11</v>
      </c>
      <c r="D102" s="12">
        <v>9.18933057343333</v>
      </c>
      <c r="E102" s="13">
        <f t="shared" si="97"/>
        <v>15.9891019890323</v>
      </c>
      <c r="F102" s="9" t="s">
        <v>109</v>
      </c>
      <c r="G102" s="6">
        <v>12</v>
      </c>
      <c r="H102" s="11">
        <f t="shared" si="80"/>
        <v>9.18933057343333</v>
      </c>
      <c r="I102" s="11">
        <f t="shared" si="81"/>
        <v>282.339330573433</v>
      </c>
      <c r="J102" s="11">
        <f t="shared" si="82"/>
        <v>0.055599229056075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0.148101896562557</v>
      </c>
      <c r="P102" s="11">
        <f t="shared" si="85"/>
        <v>0.00823435127062072</v>
      </c>
      <c r="Q102" s="17">
        <f t="shared" si="86"/>
        <v>0.00148218322871173</v>
      </c>
      <c r="R102" s="11">
        <f t="shared" si="87"/>
        <v>0.0136656</v>
      </c>
      <c r="S102" s="18">
        <f t="shared" si="88"/>
        <v>0.108460896609862</v>
      </c>
      <c r="T102" s="3">
        <v>0.01</v>
      </c>
      <c r="U102" s="19">
        <f t="shared" si="89"/>
        <v>0.00108460896609862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0.0158846089660986</v>
      </c>
      <c r="AR102" s="27">
        <f t="shared" si="93"/>
        <v>7.592</v>
      </c>
      <c r="AS102" s="1">
        <f t="shared" si="94"/>
        <v>0.18</v>
      </c>
      <c r="AT102" s="2">
        <f t="shared" si="95"/>
        <v>220.183333333333</v>
      </c>
      <c r="AU102" s="1">
        <f t="shared" si="96"/>
        <v>32023.181555947</v>
      </c>
      <c r="AV102" s="1">
        <f>SUM(AU91:AU102)</f>
        <v>664678.370665299</v>
      </c>
    </row>
    <row r="103" s="1" customFormat="1" spans="1:46">
      <c r="A103" s="6"/>
      <c r="B103" s="6"/>
      <c r="C103" s="9">
        <v>12</v>
      </c>
      <c r="D103" s="12">
        <v>1.94324795835484</v>
      </c>
      <c r="E103" s="13">
        <f t="shared" si="97"/>
        <v>9.18933057343333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3.64</v>
      </c>
      <c r="E107" s="9"/>
      <c r="F107" s="9"/>
      <c r="G107" s="6">
        <v>1</v>
      </c>
      <c r="H107" s="11">
        <f t="shared" ref="H107:H118" si="99">E108</f>
        <v>3.64</v>
      </c>
      <c r="I107" s="11">
        <f t="shared" ref="I107:I118" si="100">H107+273.15</f>
        <v>276.79</v>
      </c>
      <c r="J107" s="11">
        <f t="shared" ref="J107:J118" si="101">EXP(($C$18*(I107-$C$16))/($C$19*I107*$C$16))</f>
        <v>0.0278479969687297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0.0678557870038589</v>
      </c>
      <c r="Q107" s="17">
        <f t="shared" ref="Q107:Q118" si="105">P107*$B$109</f>
        <v>0.0305351041517365</v>
      </c>
      <c r="R107" s="11">
        <f t="shared" ref="R107:R118" si="106">L107*$B$109</f>
        <v>1.0964919375</v>
      </c>
      <c r="S107" s="18">
        <f t="shared" ref="S107:S118" si="107">Q107/R107</f>
        <v>0.0278479969687297</v>
      </c>
      <c r="T107" s="3">
        <v>0.27</v>
      </c>
      <c r="U107" s="19">
        <f t="shared" ref="U107:U118" si="108">S107*T107</f>
        <v>0.00751895918155701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0.228666966193239</v>
      </c>
      <c r="AC107" s="27">
        <f t="shared" ref="AC107:AC118" si="110">$B$107/12</f>
        <v>9.024625</v>
      </c>
      <c r="AD107" s="1">
        <f t="shared" ref="AD107:AD118" si="111">$B$109</f>
        <v>0.45</v>
      </c>
      <c r="AE107" s="28">
        <f t="shared" ref="AE107:AE118" si="112">$E$9/12</f>
        <v>726.7125</v>
      </c>
      <c r="AF107" s="1">
        <f t="shared" ref="AF107:AF118" si="113">AE107*10000*AC107*AB107</f>
        <v>14996683.4691558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108</v>
      </c>
      <c r="B108" s="6">
        <v>27</v>
      </c>
      <c r="C108" s="9">
        <v>1</v>
      </c>
      <c r="D108" s="12">
        <v>-1.0211194936129</v>
      </c>
      <c r="E108" s="13">
        <f t="shared" ref="E108:E119" si="114">D107</f>
        <v>3.64</v>
      </c>
      <c r="F108" s="9" t="s">
        <v>107</v>
      </c>
      <c r="G108" s="6">
        <v>2</v>
      </c>
      <c r="H108" s="11">
        <f t="shared" si="99"/>
        <v>-1.0211194936129</v>
      </c>
      <c r="I108" s="11">
        <f t="shared" si="100"/>
        <v>272.128880506387</v>
      </c>
      <c r="J108" s="11">
        <f t="shared" si="101"/>
        <v>0.0152446383446003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4.80544171299614</v>
      </c>
      <c r="P108" s="11">
        <f t="shared" si="104"/>
        <v>0.0732572210006827</v>
      </c>
      <c r="Q108" s="17">
        <f t="shared" si="105"/>
        <v>0.0329657494503072</v>
      </c>
      <c r="R108" s="11">
        <f t="shared" si="106"/>
        <v>1.0964919375</v>
      </c>
      <c r="S108" s="18">
        <f t="shared" si="107"/>
        <v>0.0300647440467908</v>
      </c>
      <c r="T108" s="3">
        <v>0.27</v>
      </c>
      <c r="U108" s="19">
        <f t="shared" si="108"/>
        <v>0.00811748089263351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0.228847420489129</v>
      </c>
      <c r="AC108" s="27">
        <f t="shared" si="110"/>
        <v>9.024625</v>
      </c>
      <c r="AD108" s="1">
        <f t="shared" si="111"/>
        <v>0.45</v>
      </c>
      <c r="AE108" s="28">
        <f t="shared" si="112"/>
        <v>726.7125</v>
      </c>
      <c r="AF108" s="1">
        <f t="shared" si="113"/>
        <v>15008518.2173101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4.15990048710714</v>
      </c>
      <c r="E109" s="13">
        <f t="shared" si="114"/>
        <v>-1.0211194936129</v>
      </c>
      <c r="F109" s="9" t="s">
        <v>107</v>
      </c>
      <c r="G109" s="6">
        <v>3</v>
      </c>
      <c r="H109" s="11">
        <f t="shared" si="99"/>
        <v>4.15990048710714</v>
      </c>
      <c r="I109" s="11">
        <f t="shared" si="100"/>
        <v>277.309900487107</v>
      </c>
      <c r="J109" s="11">
        <f t="shared" si="101"/>
        <v>0.0297465114957305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7.16883324199546</v>
      </c>
      <c r="P109" s="11">
        <f t="shared" si="104"/>
        <v>0.213247780443993</v>
      </c>
      <c r="Q109" s="17">
        <f t="shared" si="105"/>
        <v>0.0959615011997967</v>
      </c>
      <c r="R109" s="11">
        <f t="shared" si="106"/>
        <v>1.0964919375</v>
      </c>
      <c r="S109" s="18">
        <f t="shared" si="107"/>
        <v>0.0875168324708239</v>
      </c>
      <c r="T109" s="3">
        <v>0.27</v>
      </c>
      <c r="U109" s="19">
        <f t="shared" si="108"/>
        <v>0.0236295447671225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0.233524307747287</v>
      </c>
      <c r="AC109" s="27">
        <f t="shared" si="110"/>
        <v>9.024625</v>
      </c>
      <c r="AD109" s="1">
        <f t="shared" si="111"/>
        <v>0.45</v>
      </c>
      <c r="AE109" s="28">
        <f t="shared" si="112"/>
        <v>726.7125</v>
      </c>
      <c r="AF109" s="1">
        <f t="shared" si="113"/>
        <v>15315242.8789399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2">
        <v>11.5874450279355</v>
      </c>
      <c r="E110" s="13">
        <f t="shared" si="114"/>
        <v>4.15990048710714</v>
      </c>
      <c r="F110" s="9" t="s">
        <v>107</v>
      </c>
      <c r="G110" s="6">
        <v>4</v>
      </c>
      <c r="H110" s="11">
        <f t="shared" si="99"/>
        <v>11.5874450279355</v>
      </c>
      <c r="I110" s="11">
        <f t="shared" si="100"/>
        <v>284.737445027935</v>
      </c>
      <c r="J110" s="11">
        <f t="shared" si="101"/>
        <v>0.0743376992797985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9.39223421155146</v>
      </c>
      <c r="P110" s="11">
        <f t="shared" si="104"/>
        <v>0.698197082383748</v>
      </c>
      <c r="Q110" s="17">
        <f t="shared" si="105"/>
        <v>0.314188687072687</v>
      </c>
      <c r="R110" s="11">
        <f t="shared" si="106"/>
        <v>1.0964919375</v>
      </c>
      <c r="S110" s="18">
        <f t="shared" si="107"/>
        <v>0.286539897218977</v>
      </c>
      <c r="T110" s="3">
        <v>0.27</v>
      </c>
      <c r="U110" s="19">
        <f t="shared" si="108"/>
        <v>0.0773657722491237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0.298525780333111</v>
      </c>
      <c r="AC110" s="27">
        <f t="shared" si="110"/>
        <v>9.024625</v>
      </c>
      <c r="AD110" s="1">
        <f t="shared" si="111"/>
        <v>0.45</v>
      </c>
      <c r="AE110" s="28">
        <f t="shared" si="112"/>
        <v>726.7125</v>
      </c>
      <c r="AF110" s="1">
        <f t="shared" si="113"/>
        <v>19578239.5226039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2">
        <v>16.9964524596</v>
      </c>
      <c r="E111" s="13">
        <f t="shared" si="114"/>
        <v>11.5874450279355</v>
      </c>
      <c r="F111" s="9" t="s">
        <v>107</v>
      </c>
      <c r="G111" s="6">
        <v>5</v>
      </c>
      <c r="H111" s="11">
        <f t="shared" si="99"/>
        <v>16.9964524596</v>
      </c>
      <c r="I111" s="11">
        <f t="shared" si="100"/>
        <v>290.1464524596</v>
      </c>
      <c r="J111" s="11">
        <f t="shared" si="101"/>
        <v>0.140626220545944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8.25933527270933</v>
      </c>
      <c r="O111" s="11">
        <f t="shared" si="115"/>
        <v>2.87135060645839</v>
      </c>
      <c r="P111" s="11">
        <f t="shared" si="104"/>
        <v>0.403787183648547</v>
      </c>
      <c r="Q111" s="17">
        <f t="shared" si="105"/>
        <v>0.181704232641846</v>
      </c>
      <c r="R111" s="11">
        <f t="shared" si="106"/>
        <v>1.0964919375</v>
      </c>
      <c r="S111" s="18">
        <f t="shared" si="107"/>
        <v>0.165714152952307</v>
      </c>
      <c r="T111" s="3">
        <v>0.27</v>
      </c>
      <c r="U111" s="19">
        <f t="shared" si="108"/>
        <v>0.0447428212971228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0.288689960621083</v>
      </c>
      <c r="AC111" s="27">
        <f t="shared" si="110"/>
        <v>9.024625</v>
      </c>
      <c r="AD111" s="1">
        <f t="shared" si="111"/>
        <v>0.45</v>
      </c>
      <c r="AE111" s="28">
        <f t="shared" si="112"/>
        <v>726.7125</v>
      </c>
      <c r="AF111" s="1">
        <f t="shared" si="113"/>
        <v>18933176.191697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2">
        <v>21.4074642880645</v>
      </c>
      <c r="E112" s="13">
        <f t="shared" si="114"/>
        <v>16.9964524596</v>
      </c>
      <c r="F112" s="9" t="s">
        <v>109</v>
      </c>
      <c r="G112" s="6">
        <v>6</v>
      </c>
      <c r="H112" s="11">
        <f t="shared" si="99"/>
        <v>21.4074642880645</v>
      </c>
      <c r="I112" s="11">
        <f t="shared" si="100"/>
        <v>294.557464288064</v>
      </c>
      <c r="J112" s="11">
        <f t="shared" si="101"/>
        <v>0.232442035981667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4.90421217280984</v>
      </c>
      <c r="P112" s="11">
        <f t="shared" si="104"/>
        <v>1.13994506233399</v>
      </c>
      <c r="Q112" s="17">
        <f t="shared" si="105"/>
        <v>0.512975278050296</v>
      </c>
      <c r="R112" s="11">
        <f t="shared" si="106"/>
        <v>1.0964919375</v>
      </c>
      <c r="S112" s="18">
        <f t="shared" si="107"/>
        <v>0.467833150893822</v>
      </c>
      <c r="T112" s="3">
        <v>0.27</v>
      </c>
      <c r="U112" s="19">
        <f t="shared" si="108"/>
        <v>0.126314950741332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0.328483957648512</v>
      </c>
      <c r="AC112" s="27">
        <f t="shared" si="110"/>
        <v>9.024625</v>
      </c>
      <c r="AD112" s="1">
        <f t="shared" si="111"/>
        <v>0.45</v>
      </c>
      <c r="AE112" s="28">
        <f t="shared" si="112"/>
        <v>726.7125</v>
      </c>
      <c r="AF112" s="1">
        <f t="shared" si="113"/>
        <v>21542989.0008133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2">
        <v>26.4058126566667</v>
      </c>
      <c r="E113" s="13">
        <f t="shared" si="114"/>
        <v>21.4074642880645</v>
      </c>
      <c r="F113" s="9" t="s">
        <v>107</v>
      </c>
      <c r="G113" s="6">
        <v>7</v>
      </c>
      <c r="H113" s="11">
        <f t="shared" si="99"/>
        <v>26.4058126566667</v>
      </c>
      <c r="I113" s="11">
        <f t="shared" si="100"/>
        <v>299.555812656667</v>
      </c>
      <c r="J113" s="11">
        <f t="shared" si="101"/>
        <v>0.403510736490678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6.20091586047585</v>
      </c>
      <c r="P113" s="11">
        <f t="shared" si="104"/>
        <v>2.50213612577734</v>
      </c>
      <c r="Q113" s="17">
        <f t="shared" si="105"/>
        <v>1.1259612565998</v>
      </c>
      <c r="R113" s="11">
        <f t="shared" si="106"/>
        <v>1.0964919375</v>
      </c>
      <c r="S113" s="18">
        <f t="shared" si="107"/>
        <v>1.02687600163025</v>
      </c>
      <c r="T113" s="3">
        <v>0.27</v>
      </c>
      <c r="U113" s="19">
        <f t="shared" si="108"/>
        <v>0.277256520440167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0.37399284091271</v>
      </c>
      <c r="AC113" s="27">
        <f t="shared" si="110"/>
        <v>9.024625</v>
      </c>
      <c r="AD113" s="1">
        <f t="shared" si="111"/>
        <v>0.45</v>
      </c>
      <c r="AE113" s="28">
        <f t="shared" si="112"/>
        <v>726.7125</v>
      </c>
      <c r="AF113" s="1">
        <f t="shared" si="113"/>
        <v>24527601.639489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2">
        <v>28.0538935277419</v>
      </c>
      <c r="E114" s="13">
        <f t="shared" si="114"/>
        <v>26.4058126566667</v>
      </c>
      <c r="F114" s="9" t="s">
        <v>107</v>
      </c>
      <c r="G114" s="6">
        <v>8</v>
      </c>
      <c r="H114" s="11">
        <f t="shared" si="99"/>
        <v>28.0538935277419</v>
      </c>
      <c r="I114" s="11">
        <f t="shared" si="100"/>
        <v>301.203893527742</v>
      </c>
      <c r="J114" s="11">
        <f t="shared" si="101"/>
        <v>0.482052942854363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6.13542848469851</v>
      </c>
      <c r="P114" s="11">
        <f t="shared" si="104"/>
        <v>2.9576013567214</v>
      </c>
      <c r="Q114" s="17">
        <f t="shared" si="105"/>
        <v>1.33092061052463</v>
      </c>
      <c r="R114" s="11">
        <f t="shared" si="106"/>
        <v>1.0964919375</v>
      </c>
      <c r="S114" s="18">
        <f t="shared" si="107"/>
        <v>1.21379881147063</v>
      </c>
      <c r="T114" s="3">
        <v>0.27</v>
      </c>
      <c r="U114" s="19">
        <f t="shared" si="108"/>
        <v>0.327725679097071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0.389209292247767</v>
      </c>
      <c r="AC114" s="27">
        <f t="shared" si="110"/>
        <v>9.024625</v>
      </c>
      <c r="AD114" s="1">
        <f t="shared" si="111"/>
        <v>0.45</v>
      </c>
      <c r="AE114" s="28">
        <f t="shared" si="112"/>
        <v>726.7125</v>
      </c>
      <c r="AF114" s="1">
        <f t="shared" si="113"/>
        <v>25525543.3535659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2">
        <v>27.4654027845161</v>
      </c>
      <c r="E115" s="13">
        <f t="shared" si="114"/>
        <v>28.0538935277419</v>
      </c>
      <c r="F115" s="9" t="s">
        <v>107</v>
      </c>
      <c r="G115" s="6">
        <v>9</v>
      </c>
      <c r="H115" s="11">
        <f t="shared" si="99"/>
        <v>27.4654027845161</v>
      </c>
      <c r="I115" s="11">
        <f t="shared" si="100"/>
        <v>300.615402784516</v>
      </c>
      <c r="J115" s="11">
        <f t="shared" si="101"/>
        <v>0.452492619937465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5.6144758779771</v>
      </c>
      <c r="P115" s="11">
        <f t="shared" si="104"/>
        <v>2.54050889960156</v>
      </c>
      <c r="Q115" s="17">
        <f t="shared" si="105"/>
        <v>1.1432290048207</v>
      </c>
      <c r="R115" s="11">
        <f t="shared" si="106"/>
        <v>1.0964919375</v>
      </c>
      <c r="S115" s="18">
        <f t="shared" si="107"/>
        <v>1.04262417781864</v>
      </c>
      <c r="T115" s="3">
        <v>0.27</v>
      </c>
      <c r="U115" s="19">
        <f t="shared" si="108"/>
        <v>0.281508528011032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0.360074821195326</v>
      </c>
      <c r="AC115" s="27">
        <f t="shared" si="110"/>
        <v>9.024625</v>
      </c>
      <c r="AD115" s="1">
        <f t="shared" si="111"/>
        <v>0.45</v>
      </c>
      <c r="AE115" s="28">
        <f t="shared" si="112"/>
        <v>726.7125</v>
      </c>
      <c r="AF115" s="1">
        <f t="shared" si="113"/>
        <v>23614815.0674106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2">
        <v>21.4317843153333</v>
      </c>
      <c r="E116" s="13">
        <f t="shared" si="114"/>
        <v>27.4654027845161</v>
      </c>
      <c r="F116" s="9" t="s">
        <v>107</v>
      </c>
      <c r="G116" s="6">
        <v>10</v>
      </c>
      <c r="H116" s="11">
        <f t="shared" si="99"/>
        <v>21.4317843153333</v>
      </c>
      <c r="I116" s="11">
        <f t="shared" si="100"/>
        <v>294.581784315333</v>
      </c>
      <c r="J116" s="11">
        <f t="shared" si="101"/>
        <v>0.233077237170225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5.51061572837555</v>
      </c>
      <c r="P116" s="11">
        <f t="shared" si="104"/>
        <v>1.28439908907656</v>
      </c>
      <c r="Q116" s="17">
        <f t="shared" si="105"/>
        <v>0.577979590084451</v>
      </c>
      <c r="R116" s="11">
        <f t="shared" si="106"/>
        <v>1.0964919375</v>
      </c>
      <c r="S116" s="18">
        <f t="shared" si="107"/>
        <v>0.527117045112291</v>
      </c>
      <c r="T116" s="3">
        <v>0.27</v>
      </c>
      <c r="U116" s="19">
        <f t="shared" si="108"/>
        <v>0.142321602180319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0.318109963057366</v>
      </c>
      <c r="AC116" s="27">
        <f t="shared" si="110"/>
        <v>9.024625</v>
      </c>
      <c r="AD116" s="1">
        <f t="shared" si="111"/>
        <v>0.45</v>
      </c>
      <c r="AE116" s="28">
        <f t="shared" si="112"/>
        <v>726.7125</v>
      </c>
      <c r="AF116" s="1">
        <f t="shared" si="113"/>
        <v>20862630.504857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2">
        <v>15.9891019890323</v>
      </c>
      <c r="E117" s="13">
        <f t="shared" si="114"/>
        <v>21.4317843153333</v>
      </c>
      <c r="F117" s="9" t="s">
        <v>107</v>
      </c>
      <c r="G117" s="6">
        <v>11</v>
      </c>
      <c r="H117" s="11">
        <f t="shared" si="99"/>
        <v>15.9891019890323</v>
      </c>
      <c r="I117" s="11">
        <f t="shared" si="100"/>
        <v>289.139101989032</v>
      </c>
      <c r="J117" s="11">
        <f t="shared" si="101"/>
        <v>0.125109569016663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4.01490580733404</v>
      </c>
      <c r="O117" s="11">
        <f t="shared" si="115"/>
        <v>2.64795958196495</v>
      </c>
      <c r="P117" s="11">
        <f t="shared" si="104"/>
        <v>0.331285082073178</v>
      </c>
      <c r="Q117" s="17">
        <f t="shared" si="105"/>
        <v>0.14907828693293</v>
      </c>
      <c r="R117" s="11">
        <f t="shared" si="106"/>
        <v>1.0964919375</v>
      </c>
      <c r="S117" s="18">
        <f t="shared" si="107"/>
        <v>0.135959309717159</v>
      </c>
      <c r="T117" s="3">
        <v>0.27</v>
      </c>
      <c r="U117" s="19">
        <f t="shared" si="108"/>
        <v>0.0367090136236329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0.237467767607525</v>
      </c>
      <c r="AC117" s="27">
        <f t="shared" si="110"/>
        <v>9.024625</v>
      </c>
      <c r="AD117" s="1">
        <f t="shared" si="111"/>
        <v>0.45</v>
      </c>
      <c r="AE117" s="28">
        <f t="shared" si="112"/>
        <v>726.7125</v>
      </c>
      <c r="AF117" s="1">
        <f t="shared" si="113"/>
        <v>15573867.1143589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2">
        <v>9.18933057343333</v>
      </c>
      <c r="E118" s="13">
        <f t="shared" si="114"/>
        <v>15.9891019890323</v>
      </c>
      <c r="F118" s="9" t="s">
        <v>109</v>
      </c>
      <c r="G118" s="6">
        <v>12</v>
      </c>
      <c r="H118" s="11">
        <f t="shared" si="99"/>
        <v>9.18933057343333</v>
      </c>
      <c r="I118" s="11">
        <f t="shared" si="100"/>
        <v>282.339330573433</v>
      </c>
      <c r="J118" s="11">
        <f t="shared" si="101"/>
        <v>0.055599229056075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4.75332324989177</v>
      </c>
      <c r="P118" s="11">
        <f t="shared" si="104"/>
        <v>0.264281108148299</v>
      </c>
      <c r="Q118" s="17">
        <f t="shared" si="105"/>
        <v>0.118926498666735</v>
      </c>
      <c r="R118" s="11">
        <f t="shared" si="106"/>
        <v>1.0964919375</v>
      </c>
      <c r="S118" s="18">
        <f t="shared" si="107"/>
        <v>0.108460896609862</v>
      </c>
      <c r="T118" s="3">
        <v>0.27</v>
      </c>
      <c r="U118" s="19">
        <f t="shared" si="108"/>
        <v>0.0292844420846627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0.235229259288526</v>
      </c>
      <c r="AC118" s="27">
        <f t="shared" si="110"/>
        <v>9.024625</v>
      </c>
      <c r="AD118" s="1">
        <f t="shared" si="111"/>
        <v>0.45</v>
      </c>
      <c r="AE118" s="28">
        <f t="shared" si="112"/>
        <v>726.7125</v>
      </c>
      <c r="AF118" s="1">
        <f t="shared" si="113"/>
        <v>15427058.8487752</v>
      </c>
      <c r="AG118" s="1">
        <f>SUM(AF107:AF118)</f>
        <v>230906365.808977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2">
        <v>1.94324795835484</v>
      </c>
      <c r="E119" s="13">
        <f t="shared" si="114"/>
        <v>9.18933057343333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3.64</v>
      </c>
      <c r="E123" s="9"/>
      <c r="F123" s="9"/>
      <c r="G123" s="6">
        <v>1</v>
      </c>
      <c r="H123" s="11">
        <f t="shared" ref="H123:H134" si="116">E124</f>
        <v>3.64</v>
      </c>
      <c r="I123" s="11">
        <f t="shared" ref="I123:I134" si="117">H123+273.15</f>
        <v>276.79</v>
      </c>
      <c r="J123" s="11">
        <f t="shared" ref="J123:J134" si="118">EXP(($C$18*(I123-$C$16))/($C$19*I123*$C$16))</f>
        <v>0.0278479969687297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0.0145149329800413</v>
      </c>
      <c r="Q123" s="17">
        <f t="shared" ref="Q123:Q134" si="122">P123*$B$125</f>
        <v>0.00377388257481073</v>
      </c>
      <c r="R123" s="11">
        <f t="shared" ref="R123:R134" si="123">L123*$B$125</f>
        <v>0.1355172</v>
      </c>
      <c r="S123" s="18">
        <f t="shared" ref="S123:S134" si="124">Q123/R123</f>
        <v>0.0278479969687297</v>
      </c>
      <c r="T123" s="3">
        <v>0.01</v>
      </c>
      <c r="U123" s="19">
        <f t="shared" ref="U123:U134" si="125">S123*T123</f>
        <v>0.000278479969687297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0.0057684799696873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0.3</v>
      </c>
      <c r="AX123" s="1">
        <f t="shared" ref="AX123:AX134" si="132">AW123*10000*AV123*0.67*AU123*AT123</f>
        <v>157.12737900337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-1.0211194936129</v>
      </c>
      <c r="E124" s="13">
        <f t="shared" ref="E124:E135" si="133">D123</f>
        <v>3.64</v>
      </c>
      <c r="F124" s="9" t="s">
        <v>107</v>
      </c>
      <c r="G124" s="6">
        <v>2</v>
      </c>
      <c r="H124" s="11">
        <f t="shared" si="116"/>
        <v>-1.0211194936129</v>
      </c>
      <c r="I124" s="11">
        <f t="shared" si="117"/>
        <v>272.128880506387</v>
      </c>
      <c r="J124" s="11">
        <f t="shared" si="118"/>
        <v>0.0152446383446003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1.02792506701996</v>
      </c>
      <c r="P124" s="11">
        <f t="shared" si="121"/>
        <v>0.0156703458920683</v>
      </c>
      <c r="Q124" s="17">
        <f t="shared" si="122"/>
        <v>0.00407428993193776</v>
      </c>
      <c r="R124" s="11">
        <f t="shared" si="123"/>
        <v>0.1355172</v>
      </c>
      <c r="S124" s="18">
        <f t="shared" si="124"/>
        <v>0.0300647440467908</v>
      </c>
      <c r="T124" s="3">
        <v>0.01</v>
      </c>
      <c r="U124" s="19">
        <f t="shared" si="125"/>
        <v>0.000300647440467908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0.00579064744046791</v>
      </c>
      <c r="AU124" s="27">
        <f t="shared" si="129"/>
        <v>52.122</v>
      </c>
      <c r="AV124" s="1">
        <f t="shared" si="130"/>
        <v>0.26</v>
      </c>
      <c r="AW124" s="2">
        <f t="shared" si="131"/>
        <v>0.3</v>
      </c>
      <c r="AX124" s="1">
        <f t="shared" si="132"/>
        <v>157.731197791195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4.15990048710714</v>
      </c>
      <c r="E125" s="13">
        <f t="shared" si="133"/>
        <v>-1.0211194936129</v>
      </c>
      <c r="F125" s="9" t="s">
        <v>107</v>
      </c>
      <c r="G125" s="6">
        <v>3</v>
      </c>
      <c r="H125" s="11">
        <f t="shared" si="116"/>
        <v>4.15990048710714</v>
      </c>
      <c r="I125" s="11">
        <f t="shared" si="117"/>
        <v>277.309900487107</v>
      </c>
      <c r="J125" s="11">
        <f t="shared" si="118"/>
        <v>0.0297465114957305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1.53347472112789</v>
      </c>
      <c r="P125" s="11">
        <f t="shared" si="121"/>
        <v>0.0456155234204429</v>
      </c>
      <c r="Q125" s="17">
        <f t="shared" si="122"/>
        <v>0.0118600360893151</v>
      </c>
      <c r="R125" s="11">
        <f t="shared" si="123"/>
        <v>0.1355172</v>
      </c>
      <c r="S125" s="18">
        <f t="shared" si="124"/>
        <v>0.0875168324708239</v>
      </c>
      <c r="T125" s="3">
        <v>0.01</v>
      </c>
      <c r="U125" s="19">
        <f t="shared" si="125"/>
        <v>0.000875168324708239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0.00636516832470824</v>
      </c>
      <c r="AU125" s="27">
        <f t="shared" si="129"/>
        <v>52.122</v>
      </c>
      <c r="AV125" s="1">
        <f t="shared" si="130"/>
        <v>0.26</v>
      </c>
      <c r="AW125" s="2">
        <f t="shared" si="131"/>
        <v>0.3</v>
      </c>
      <c r="AX125" s="1">
        <f t="shared" si="132"/>
        <v>173.380547567523</v>
      </c>
    </row>
    <row r="126" s="1" customFormat="1" spans="1:50">
      <c r="A126" s="6"/>
      <c r="B126" s="6"/>
      <c r="C126" s="9">
        <v>3</v>
      </c>
      <c r="D126" s="12">
        <v>11.5874450279355</v>
      </c>
      <c r="E126" s="13">
        <f t="shared" si="133"/>
        <v>4.15990048710714</v>
      </c>
      <c r="F126" s="9" t="s">
        <v>107</v>
      </c>
      <c r="G126" s="6">
        <v>4</v>
      </c>
      <c r="H126" s="11">
        <f t="shared" si="116"/>
        <v>11.5874450279355</v>
      </c>
      <c r="I126" s="11">
        <f t="shared" si="117"/>
        <v>284.737445027935</v>
      </c>
      <c r="J126" s="11">
        <f t="shared" si="118"/>
        <v>0.0743376992797985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2.00907919770745</v>
      </c>
      <c r="P126" s="11">
        <f t="shared" si="121"/>
        <v>0.149350325228475</v>
      </c>
      <c r="Q126" s="17">
        <f t="shared" si="122"/>
        <v>0.0388310845594035</v>
      </c>
      <c r="R126" s="11">
        <f t="shared" si="123"/>
        <v>0.1355172</v>
      </c>
      <c r="S126" s="18">
        <f t="shared" si="124"/>
        <v>0.286539897218977</v>
      </c>
      <c r="T126" s="3">
        <v>0.01</v>
      </c>
      <c r="U126" s="19">
        <f t="shared" si="125"/>
        <v>0.00286539897218977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0.0108553989721898</v>
      </c>
      <c r="AU126" s="27">
        <f t="shared" si="129"/>
        <v>52.122</v>
      </c>
      <c r="AV126" s="1">
        <f t="shared" si="130"/>
        <v>0.26</v>
      </c>
      <c r="AW126" s="2">
        <f t="shared" si="131"/>
        <v>0.3</v>
      </c>
      <c r="AX126" s="1">
        <f t="shared" si="132"/>
        <v>295.689747992401</v>
      </c>
    </row>
    <row r="127" s="1" customFormat="1" spans="1:50">
      <c r="A127" s="6"/>
      <c r="B127" s="6"/>
      <c r="C127" s="9">
        <v>4</v>
      </c>
      <c r="D127" s="12">
        <v>16.9964524596</v>
      </c>
      <c r="E127" s="13">
        <f t="shared" si="133"/>
        <v>11.5874450279355</v>
      </c>
      <c r="F127" s="9" t="s">
        <v>107</v>
      </c>
      <c r="G127" s="6">
        <v>5</v>
      </c>
      <c r="H127" s="11">
        <f t="shared" si="116"/>
        <v>16.9964524596</v>
      </c>
      <c r="I127" s="11">
        <f t="shared" si="117"/>
        <v>290.1464524596</v>
      </c>
      <c r="J127" s="11">
        <f t="shared" si="118"/>
        <v>0.140626220545944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1.76674242885502</v>
      </c>
      <c r="O127" s="11">
        <f t="shared" si="134"/>
        <v>0.614206443623949</v>
      </c>
      <c r="P127" s="11">
        <f t="shared" si="121"/>
        <v>0.0863735308018013</v>
      </c>
      <c r="Q127" s="17">
        <f t="shared" si="122"/>
        <v>0.0224571180084683</v>
      </c>
      <c r="R127" s="11">
        <f t="shared" si="123"/>
        <v>0.1355172</v>
      </c>
      <c r="S127" s="18">
        <f t="shared" si="124"/>
        <v>0.165714152952307</v>
      </c>
      <c r="T127" s="3">
        <v>0.01</v>
      </c>
      <c r="U127" s="19">
        <f t="shared" si="125"/>
        <v>0.00165714152952307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0.0116071415295231</v>
      </c>
      <c r="AU127" s="27">
        <f t="shared" si="129"/>
        <v>52.122</v>
      </c>
      <c r="AV127" s="1">
        <f t="shared" si="130"/>
        <v>0.26</v>
      </c>
      <c r="AW127" s="2">
        <f t="shared" si="131"/>
        <v>0.3</v>
      </c>
      <c r="AX127" s="1">
        <f t="shared" si="132"/>
        <v>316.166431337021</v>
      </c>
    </row>
    <row r="128" s="1" customFormat="1" spans="1:50">
      <c r="A128" s="6"/>
      <c r="B128" s="6"/>
      <c r="C128" s="9">
        <v>5</v>
      </c>
      <c r="D128" s="12">
        <v>21.4074642880645</v>
      </c>
      <c r="E128" s="13">
        <f t="shared" si="133"/>
        <v>16.9964524596</v>
      </c>
      <c r="F128" s="9" t="s">
        <v>109</v>
      </c>
      <c r="G128" s="6">
        <v>6</v>
      </c>
      <c r="H128" s="11">
        <f t="shared" si="116"/>
        <v>21.4074642880645</v>
      </c>
      <c r="I128" s="11">
        <f t="shared" si="117"/>
        <v>294.557464288064</v>
      </c>
      <c r="J128" s="11">
        <f t="shared" si="118"/>
        <v>0.232442035981667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1.04905291282215</v>
      </c>
      <c r="P128" s="11">
        <f t="shared" si="121"/>
        <v>0.243843994908878</v>
      </c>
      <c r="Q128" s="17">
        <f t="shared" si="122"/>
        <v>0.0633994386763082</v>
      </c>
      <c r="R128" s="11">
        <f t="shared" si="123"/>
        <v>0.1355172</v>
      </c>
      <c r="S128" s="18">
        <f t="shared" si="124"/>
        <v>0.467833150893822</v>
      </c>
      <c r="T128" s="3">
        <v>0.01</v>
      </c>
      <c r="U128" s="19">
        <f t="shared" si="125"/>
        <v>0.00467833150893822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0.0146283315089382</v>
      </c>
      <c r="AU128" s="27">
        <f t="shared" si="129"/>
        <v>52.122</v>
      </c>
      <c r="AV128" s="1">
        <f t="shared" si="130"/>
        <v>0.26</v>
      </c>
      <c r="AW128" s="2">
        <f t="shared" si="131"/>
        <v>0.3</v>
      </c>
      <c r="AX128" s="1">
        <f t="shared" si="132"/>
        <v>398.460495879379</v>
      </c>
    </row>
    <row r="129" s="1" customFormat="1" spans="1:50">
      <c r="A129" s="6"/>
      <c r="B129" s="6"/>
      <c r="C129" s="9">
        <v>6</v>
      </c>
      <c r="D129" s="12">
        <v>26.4058126566667</v>
      </c>
      <c r="E129" s="13">
        <f t="shared" si="133"/>
        <v>21.4074642880645</v>
      </c>
      <c r="F129" s="9" t="s">
        <v>107</v>
      </c>
      <c r="G129" s="6">
        <v>7</v>
      </c>
      <c r="H129" s="11">
        <f t="shared" si="116"/>
        <v>26.4058126566667</v>
      </c>
      <c r="I129" s="11">
        <f t="shared" si="117"/>
        <v>299.555812656667</v>
      </c>
      <c r="J129" s="11">
        <f t="shared" si="118"/>
        <v>0.403510736490678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1.32642891791327</v>
      </c>
      <c r="P129" s="11">
        <f t="shared" si="121"/>
        <v>0.535228309569717</v>
      </c>
      <c r="Q129" s="17">
        <f t="shared" si="122"/>
        <v>0.139159360488126</v>
      </c>
      <c r="R129" s="11">
        <f t="shared" si="123"/>
        <v>0.1355172</v>
      </c>
      <c r="S129" s="18">
        <f t="shared" si="124"/>
        <v>1.02687600163025</v>
      </c>
      <c r="T129" s="3">
        <v>0.01</v>
      </c>
      <c r="U129" s="19">
        <f t="shared" si="125"/>
        <v>0.0102687600163025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0.0227187600163025</v>
      </c>
      <c r="AU129" s="27">
        <f t="shared" si="129"/>
        <v>52.122</v>
      </c>
      <c r="AV129" s="1">
        <f t="shared" si="130"/>
        <v>0.26</v>
      </c>
      <c r="AW129" s="2">
        <f t="shared" si="131"/>
        <v>0.3</v>
      </c>
      <c r="AX129" s="1">
        <f t="shared" si="132"/>
        <v>618.835331721134</v>
      </c>
    </row>
    <row r="130" s="1" customFormat="1" spans="1:50">
      <c r="A130" s="6"/>
      <c r="B130" s="6"/>
      <c r="C130" s="9">
        <v>7</v>
      </c>
      <c r="D130" s="12">
        <v>28.0538935277419</v>
      </c>
      <c r="E130" s="13">
        <f t="shared" si="133"/>
        <v>26.4058126566667</v>
      </c>
      <c r="F130" s="9" t="s">
        <v>107</v>
      </c>
      <c r="G130" s="6">
        <v>8</v>
      </c>
      <c r="H130" s="11">
        <f t="shared" si="116"/>
        <v>28.0538935277419</v>
      </c>
      <c r="I130" s="11">
        <f t="shared" si="117"/>
        <v>301.203893527742</v>
      </c>
      <c r="J130" s="11">
        <f t="shared" si="118"/>
        <v>0.482052942854363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1.31242060834355</v>
      </c>
      <c r="P130" s="11">
        <f t="shared" si="121"/>
        <v>0.632656216514723</v>
      </c>
      <c r="Q130" s="17">
        <f t="shared" si="122"/>
        <v>0.164490616293828</v>
      </c>
      <c r="R130" s="11">
        <f t="shared" si="123"/>
        <v>0.1355172</v>
      </c>
      <c r="S130" s="18">
        <f t="shared" si="124"/>
        <v>1.21379881147063</v>
      </c>
      <c r="T130" s="3">
        <v>0.01</v>
      </c>
      <c r="U130" s="19">
        <f t="shared" si="125"/>
        <v>0.0121379881147063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0.0245879881147063</v>
      </c>
      <c r="AU130" s="27">
        <f t="shared" si="129"/>
        <v>52.122</v>
      </c>
      <c r="AV130" s="1">
        <f t="shared" si="130"/>
        <v>0.26</v>
      </c>
      <c r="AW130" s="2">
        <f t="shared" si="131"/>
        <v>0.3</v>
      </c>
      <c r="AX130" s="1">
        <f t="shared" si="132"/>
        <v>669.751155890595</v>
      </c>
    </row>
    <row r="131" s="1" customFormat="1" spans="1:50">
      <c r="A131" s="6"/>
      <c r="B131" s="6"/>
      <c r="C131" s="9">
        <v>8</v>
      </c>
      <c r="D131" s="12">
        <v>27.4654027845161</v>
      </c>
      <c r="E131" s="13">
        <f t="shared" si="133"/>
        <v>28.0538935277419</v>
      </c>
      <c r="F131" s="9" t="s">
        <v>107</v>
      </c>
      <c r="G131" s="6">
        <v>9</v>
      </c>
      <c r="H131" s="11">
        <f t="shared" si="116"/>
        <v>27.4654027845161</v>
      </c>
      <c r="I131" s="11">
        <f t="shared" si="117"/>
        <v>300.615402784516</v>
      </c>
      <c r="J131" s="11">
        <f t="shared" si="118"/>
        <v>0.452492619937465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1.20098439182883</v>
      </c>
      <c r="P131" s="11">
        <f t="shared" si="121"/>
        <v>0.543436573962629</v>
      </c>
      <c r="Q131" s="17">
        <f t="shared" si="122"/>
        <v>0.141293509230284</v>
      </c>
      <c r="R131" s="11">
        <f t="shared" si="123"/>
        <v>0.1355172</v>
      </c>
      <c r="S131" s="18">
        <f t="shared" si="124"/>
        <v>1.04262417781864</v>
      </c>
      <c r="T131" s="3">
        <v>0.01</v>
      </c>
      <c r="U131" s="19">
        <f t="shared" si="125"/>
        <v>0.0104262417781864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0.0203762417781864</v>
      </c>
      <c r="AU131" s="27">
        <f t="shared" si="129"/>
        <v>52.122</v>
      </c>
      <c r="AV131" s="1">
        <f t="shared" si="130"/>
        <v>0.26</v>
      </c>
      <c r="AW131" s="2">
        <f t="shared" si="131"/>
        <v>0.3</v>
      </c>
      <c r="AX131" s="1">
        <f t="shared" si="132"/>
        <v>555.02757769287</v>
      </c>
    </row>
    <row r="132" s="1" customFormat="1" spans="1:50">
      <c r="A132" s="6"/>
      <c r="B132" s="6"/>
      <c r="C132" s="9">
        <v>9</v>
      </c>
      <c r="D132" s="12">
        <v>21.4317843153333</v>
      </c>
      <c r="E132" s="13">
        <f t="shared" si="133"/>
        <v>27.4654027845161</v>
      </c>
      <c r="F132" s="9" t="s">
        <v>107</v>
      </c>
      <c r="G132" s="6">
        <v>10</v>
      </c>
      <c r="H132" s="11">
        <f t="shared" si="116"/>
        <v>21.4317843153333</v>
      </c>
      <c r="I132" s="11">
        <f t="shared" si="117"/>
        <v>294.581784315333</v>
      </c>
      <c r="J132" s="11">
        <f t="shared" si="118"/>
        <v>0.233077237170225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1.1787678178662</v>
      </c>
      <c r="P132" s="11">
        <f t="shared" si="121"/>
        <v>0.274743946253428</v>
      </c>
      <c r="Q132" s="17">
        <f t="shared" si="122"/>
        <v>0.0714334260258914</v>
      </c>
      <c r="R132" s="11">
        <f t="shared" si="123"/>
        <v>0.1355172</v>
      </c>
      <c r="S132" s="18">
        <f t="shared" si="124"/>
        <v>0.527117045112291</v>
      </c>
      <c r="T132" s="3">
        <v>0.01</v>
      </c>
      <c r="U132" s="19">
        <f t="shared" si="125"/>
        <v>0.00527117045112291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0.0152211704511229</v>
      </c>
      <c r="AU132" s="27">
        <f t="shared" si="129"/>
        <v>52.122</v>
      </c>
      <c r="AV132" s="1">
        <f t="shared" si="130"/>
        <v>0.26</v>
      </c>
      <c r="AW132" s="2">
        <f t="shared" si="131"/>
        <v>0.3</v>
      </c>
      <c r="AX132" s="1">
        <f t="shared" si="132"/>
        <v>414.608810452042</v>
      </c>
    </row>
    <row r="133" s="1" customFormat="1" spans="1:50">
      <c r="A133" s="6"/>
      <c r="B133" s="6"/>
      <c r="C133" s="9">
        <v>10</v>
      </c>
      <c r="D133" s="12">
        <v>15.9891019890323</v>
      </c>
      <c r="E133" s="13">
        <f t="shared" si="133"/>
        <v>21.4317843153333</v>
      </c>
      <c r="F133" s="9" t="s">
        <v>107</v>
      </c>
      <c r="G133" s="6">
        <v>11</v>
      </c>
      <c r="H133" s="11">
        <f t="shared" si="116"/>
        <v>15.9891019890323</v>
      </c>
      <c r="I133" s="11">
        <f t="shared" si="117"/>
        <v>289.139101989032</v>
      </c>
      <c r="J133" s="11">
        <f t="shared" si="118"/>
        <v>0.125109569016663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0.858822678032133</v>
      </c>
      <c r="O133" s="11">
        <f t="shared" si="134"/>
        <v>0.566421193580638</v>
      </c>
      <c r="P133" s="11">
        <f t="shared" si="121"/>
        <v>0.0708647114107775</v>
      </c>
      <c r="Q133" s="17">
        <f t="shared" si="122"/>
        <v>0.0184248249668022</v>
      </c>
      <c r="R133" s="11">
        <f t="shared" si="123"/>
        <v>0.1355172</v>
      </c>
      <c r="S133" s="18">
        <f t="shared" si="124"/>
        <v>0.135959309717159</v>
      </c>
      <c r="T133" s="3">
        <v>0.01</v>
      </c>
      <c r="U133" s="19">
        <f t="shared" si="125"/>
        <v>0.00135959309717159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0.00880959309717159</v>
      </c>
      <c r="AU133" s="27">
        <f t="shared" si="129"/>
        <v>52.122</v>
      </c>
      <c r="AV133" s="1">
        <f t="shared" si="130"/>
        <v>0.26</v>
      </c>
      <c r="AW133" s="2">
        <f t="shared" si="131"/>
        <v>0.3</v>
      </c>
      <c r="AX133" s="1">
        <f t="shared" si="132"/>
        <v>239.964129323272</v>
      </c>
    </row>
    <row r="134" s="1" customFormat="1" spans="1:51">
      <c r="A134" s="6"/>
      <c r="B134" s="6"/>
      <c r="C134" s="9">
        <v>11</v>
      </c>
      <c r="D134" s="12">
        <v>9.18933057343333</v>
      </c>
      <c r="E134" s="13">
        <f t="shared" si="133"/>
        <v>15.9891019890323</v>
      </c>
      <c r="F134" s="9" t="s">
        <v>109</v>
      </c>
      <c r="G134" s="6">
        <v>12</v>
      </c>
      <c r="H134" s="11">
        <f t="shared" si="116"/>
        <v>9.18933057343333</v>
      </c>
      <c r="I134" s="11">
        <f t="shared" si="117"/>
        <v>282.339330573433</v>
      </c>
      <c r="J134" s="11">
        <f t="shared" si="118"/>
        <v>0.055599229056075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1.01677648216986</v>
      </c>
      <c r="P134" s="11">
        <f t="shared" si="121"/>
        <v>0.0565319885309922</v>
      </c>
      <c r="Q134" s="17">
        <f t="shared" si="122"/>
        <v>0.014698317018058</v>
      </c>
      <c r="R134" s="11">
        <f t="shared" si="123"/>
        <v>0.1355172</v>
      </c>
      <c r="S134" s="18">
        <f t="shared" si="124"/>
        <v>0.108460896609862</v>
      </c>
      <c r="T134" s="3">
        <v>0.01</v>
      </c>
      <c r="U134" s="19">
        <f t="shared" si="125"/>
        <v>0.00108460896609862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0.00853460896609862</v>
      </c>
      <c r="AU134" s="27">
        <f t="shared" si="129"/>
        <v>52.122</v>
      </c>
      <c r="AV134" s="1">
        <f t="shared" si="130"/>
        <v>0.26</v>
      </c>
      <c r="AW134" s="2">
        <f t="shared" si="131"/>
        <v>0.3</v>
      </c>
      <c r="AX134" s="1">
        <f t="shared" si="132"/>
        <v>232.473848346297</v>
      </c>
      <c r="AY134" s="1">
        <f>SUM(AX123:AX134)</f>
        <v>4229.2166529971</v>
      </c>
    </row>
    <row r="135" s="1" customFormat="1" spans="1:46">
      <c r="A135" s="6"/>
      <c r="B135" s="6"/>
      <c r="C135" s="9">
        <v>12</v>
      </c>
      <c r="D135" s="12">
        <v>1.94324795835484</v>
      </c>
      <c r="E135" s="13">
        <f t="shared" si="133"/>
        <v>9.18933057343333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3.64</v>
      </c>
      <c r="E139" s="9"/>
      <c r="F139" s="9"/>
      <c r="G139" s="6">
        <v>1</v>
      </c>
      <c r="H139" s="11">
        <f t="shared" ref="H139:H150" si="135">E140</f>
        <v>3.64</v>
      </c>
      <c r="I139" s="11">
        <f t="shared" ref="I139:I150" si="136">H139+273.15</f>
        <v>276.79</v>
      </c>
      <c r="J139" s="11">
        <f t="shared" ref="J139:J150" si="137">EXP(($C$18*(I139-$C$16))/($C$19*I139*$C$16))</f>
        <v>0.0278479969687297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0.00792832473699734</v>
      </c>
      <c r="Q139" s="17">
        <f t="shared" ref="Q139:Q150" si="141">P139*$B$125</f>
        <v>0.00206136443161931</v>
      </c>
      <c r="R139" s="11">
        <f t="shared" ref="R139:R150" si="142">L139*$B$125</f>
        <v>0.074022</v>
      </c>
      <c r="S139" s="18">
        <f t="shared" ref="S139:S150" si="143">Q139/R139</f>
        <v>0.0278479969687297</v>
      </c>
      <c r="T139" s="3">
        <v>0.01</v>
      </c>
      <c r="U139" s="19">
        <f t="shared" ref="U139:U150" si="144">S139*T139</f>
        <v>0.000278479969687297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0.0057684799696873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2.2</v>
      </c>
      <c r="AX139" s="1">
        <f t="shared" ref="AX139:AX150" si="151">AW139*10000*AV139*0.67*AU139*AT139</f>
        <v>629.389781442069</v>
      </c>
      <c r="AZ139" s="2">
        <f t="shared" ref="AZ139:AZ150" si="152">$E$12</f>
        <v>0.3</v>
      </c>
      <c r="BA139" s="1">
        <f t="shared" ref="BA139:BA150" si="153">AZ139*10000*AV139*0.67*AU139*AT139</f>
        <v>85.8258792875548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-1.0211194936129</v>
      </c>
      <c r="E140" s="13">
        <f t="shared" ref="E140:E151" si="154">D139</f>
        <v>3.64</v>
      </c>
      <c r="F140" s="9" t="s">
        <v>107</v>
      </c>
      <c r="G140" s="6">
        <v>2</v>
      </c>
      <c r="H140" s="11">
        <f t="shared" si="135"/>
        <v>-1.0211194936129</v>
      </c>
      <c r="I140" s="11">
        <f t="shared" si="136"/>
        <v>272.128880506387</v>
      </c>
      <c r="J140" s="11">
        <f t="shared" si="137"/>
        <v>0.0152446383446003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0.561471675263003</v>
      </c>
      <c r="P140" s="11">
        <f t="shared" si="140"/>
        <v>0.00855943263012134</v>
      </c>
      <c r="Q140" s="17">
        <f t="shared" si="141"/>
        <v>0.00222545248383155</v>
      </c>
      <c r="R140" s="11">
        <f t="shared" si="142"/>
        <v>0.074022</v>
      </c>
      <c r="S140" s="18">
        <f t="shared" si="143"/>
        <v>0.0300647440467908</v>
      </c>
      <c r="T140" s="3">
        <v>0.01</v>
      </c>
      <c r="U140" s="19">
        <f t="shared" si="144"/>
        <v>0.000300647440467908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0.00579064744046791</v>
      </c>
      <c r="AU140" s="27">
        <f t="shared" si="148"/>
        <v>28.47</v>
      </c>
      <c r="AV140" s="1">
        <f t="shared" si="149"/>
        <v>0.26</v>
      </c>
      <c r="AW140" s="2">
        <f t="shared" si="150"/>
        <v>2.2</v>
      </c>
      <c r="AX140" s="1">
        <f t="shared" si="151"/>
        <v>631.808439331677</v>
      </c>
      <c r="AZ140" s="2">
        <f t="shared" si="152"/>
        <v>0.3</v>
      </c>
      <c r="BA140" s="1">
        <f t="shared" si="153"/>
        <v>86.1556962725014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4.15990048710714</v>
      </c>
      <c r="E141" s="13">
        <f t="shared" si="154"/>
        <v>-1.0211194936129</v>
      </c>
      <c r="F141" s="9" t="s">
        <v>107</v>
      </c>
      <c r="G141" s="6">
        <v>3</v>
      </c>
      <c r="H141" s="11">
        <f t="shared" si="135"/>
        <v>4.15990048710714</v>
      </c>
      <c r="I141" s="11">
        <f t="shared" si="136"/>
        <v>277.309900487107</v>
      </c>
      <c r="J141" s="11">
        <f t="shared" si="137"/>
        <v>0.0297465114957305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0.837612242632881</v>
      </c>
      <c r="P141" s="11">
        <f t="shared" si="140"/>
        <v>0.0249160422044436</v>
      </c>
      <c r="Q141" s="17">
        <f t="shared" si="141"/>
        <v>0.00647817097315533</v>
      </c>
      <c r="R141" s="11">
        <f t="shared" si="142"/>
        <v>0.074022</v>
      </c>
      <c r="S141" s="18">
        <f t="shared" si="143"/>
        <v>0.0875168324708239</v>
      </c>
      <c r="T141" s="3">
        <v>0.01</v>
      </c>
      <c r="U141" s="19">
        <f t="shared" si="144"/>
        <v>0.000875168324708239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0.00636516832470824</v>
      </c>
      <c r="AU141" s="27">
        <f t="shared" si="148"/>
        <v>28.47</v>
      </c>
      <c r="AV141" s="1">
        <f t="shared" si="149"/>
        <v>0.26</v>
      </c>
      <c r="AW141" s="2">
        <f t="shared" si="150"/>
        <v>2.2</v>
      </c>
      <c r="AX141" s="1">
        <f t="shared" si="151"/>
        <v>694.49350986431</v>
      </c>
      <c r="AZ141" s="2">
        <f t="shared" si="152"/>
        <v>0.3</v>
      </c>
      <c r="BA141" s="1">
        <f t="shared" si="153"/>
        <v>94.7036604360422</v>
      </c>
    </row>
    <row r="142" s="1" customFormat="1" spans="1:53">
      <c r="A142" s="6"/>
      <c r="B142" s="6"/>
      <c r="C142" s="9">
        <v>3</v>
      </c>
      <c r="D142" s="12">
        <v>11.5874450279355</v>
      </c>
      <c r="E142" s="13">
        <f t="shared" si="154"/>
        <v>4.15990048710714</v>
      </c>
      <c r="F142" s="9" t="s">
        <v>107</v>
      </c>
      <c r="G142" s="6">
        <v>4</v>
      </c>
      <c r="H142" s="11">
        <f t="shared" si="135"/>
        <v>11.5874450279355</v>
      </c>
      <c r="I142" s="11">
        <f t="shared" si="136"/>
        <v>284.737445027935</v>
      </c>
      <c r="J142" s="11">
        <f t="shared" si="137"/>
        <v>0.0743376992797985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1.09739620042844</v>
      </c>
      <c r="P142" s="11">
        <f t="shared" si="140"/>
        <v>0.0815779087382427</v>
      </c>
      <c r="Q142" s="17">
        <f t="shared" si="141"/>
        <v>0.0212102562719431</v>
      </c>
      <c r="R142" s="11">
        <f t="shared" si="142"/>
        <v>0.074022</v>
      </c>
      <c r="S142" s="18">
        <f t="shared" si="143"/>
        <v>0.286539897218977</v>
      </c>
      <c r="T142" s="3">
        <v>0.01</v>
      </c>
      <c r="U142" s="19">
        <f t="shared" si="144"/>
        <v>0.00286539897218977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0.0128153989721898</v>
      </c>
      <c r="AU142" s="27">
        <f t="shared" si="148"/>
        <v>28.47</v>
      </c>
      <c r="AV142" s="1">
        <f t="shared" si="149"/>
        <v>0.26</v>
      </c>
      <c r="AW142" s="2">
        <f t="shared" si="150"/>
        <v>2.2</v>
      </c>
      <c r="AX142" s="1">
        <f t="shared" si="151"/>
        <v>1398.26803604844</v>
      </c>
      <c r="AZ142" s="2">
        <f t="shared" si="152"/>
        <v>0.3</v>
      </c>
      <c r="BA142" s="1">
        <f t="shared" si="153"/>
        <v>190.672914006606</v>
      </c>
    </row>
    <row r="143" s="1" customFormat="1" spans="1:53">
      <c r="A143" s="6"/>
      <c r="B143" s="6"/>
      <c r="C143" s="9">
        <v>4</v>
      </c>
      <c r="D143" s="12">
        <v>16.9964524596</v>
      </c>
      <c r="E143" s="13">
        <f t="shared" si="154"/>
        <v>11.5874450279355</v>
      </c>
      <c r="F143" s="9" t="s">
        <v>107</v>
      </c>
      <c r="G143" s="6">
        <v>5</v>
      </c>
      <c r="H143" s="11">
        <f t="shared" si="135"/>
        <v>16.9964524596</v>
      </c>
      <c r="I143" s="11">
        <f t="shared" si="136"/>
        <v>290.1464524596</v>
      </c>
      <c r="J143" s="11">
        <f t="shared" si="137"/>
        <v>0.140626220545944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0.965027377105685</v>
      </c>
      <c r="O143" s="11">
        <f t="shared" si="155"/>
        <v>0.33549091458451</v>
      </c>
      <c r="P143" s="11">
        <f t="shared" si="140"/>
        <v>0.0471788193455217</v>
      </c>
      <c r="Q143" s="17">
        <f t="shared" si="141"/>
        <v>0.0122664930298357</v>
      </c>
      <c r="R143" s="11">
        <f t="shared" si="142"/>
        <v>0.074022</v>
      </c>
      <c r="S143" s="18">
        <f t="shared" si="143"/>
        <v>0.165714152952307</v>
      </c>
      <c r="T143" s="3">
        <v>0.01</v>
      </c>
      <c r="U143" s="19">
        <f t="shared" si="144"/>
        <v>0.00165714152952307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0.0116071415295231</v>
      </c>
      <c r="AU143" s="27">
        <f t="shared" si="148"/>
        <v>28.47</v>
      </c>
      <c r="AV143" s="1">
        <f t="shared" si="149"/>
        <v>0.26</v>
      </c>
      <c r="AW143" s="2">
        <f t="shared" si="150"/>
        <v>2.2</v>
      </c>
      <c r="AX143" s="1">
        <f t="shared" si="151"/>
        <v>1266.43696585978</v>
      </c>
      <c r="AZ143" s="2">
        <f t="shared" si="152"/>
        <v>0.3</v>
      </c>
      <c r="BA143" s="1">
        <f t="shared" si="153"/>
        <v>172.69594988997</v>
      </c>
    </row>
    <row r="144" s="1" customFormat="1" spans="1:53">
      <c r="A144" s="6"/>
      <c r="B144" s="6"/>
      <c r="C144" s="9">
        <v>5</v>
      </c>
      <c r="D144" s="12">
        <v>21.4074642880645</v>
      </c>
      <c r="E144" s="13">
        <f t="shared" si="154"/>
        <v>16.9964524596</v>
      </c>
      <c r="F144" s="9" t="s">
        <v>109</v>
      </c>
      <c r="G144" s="6">
        <v>6</v>
      </c>
      <c r="H144" s="11">
        <f t="shared" si="135"/>
        <v>21.4074642880645</v>
      </c>
      <c r="I144" s="11">
        <f t="shared" si="136"/>
        <v>294.557464288064</v>
      </c>
      <c r="J144" s="11">
        <f t="shared" si="137"/>
        <v>0.232442035981667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0.573012095238988</v>
      </c>
      <c r="P144" s="11">
        <f t="shared" si="140"/>
        <v>0.133192098059471</v>
      </c>
      <c r="Q144" s="17">
        <f t="shared" si="141"/>
        <v>0.0346299454954625</v>
      </c>
      <c r="R144" s="11">
        <f t="shared" si="142"/>
        <v>0.074022</v>
      </c>
      <c r="S144" s="18">
        <f t="shared" si="143"/>
        <v>0.467833150893822</v>
      </c>
      <c r="T144" s="3">
        <v>0.01</v>
      </c>
      <c r="U144" s="19">
        <f t="shared" si="144"/>
        <v>0.00467833150893822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0.0146283315089382</v>
      </c>
      <c r="AU144" s="27">
        <f t="shared" si="148"/>
        <v>28.47</v>
      </c>
      <c r="AV144" s="1">
        <f t="shared" si="149"/>
        <v>0.26</v>
      </c>
      <c r="AW144" s="2">
        <f t="shared" si="150"/>
        <v>2.2</v>
      </c>
      <c r="AX144" s="1">
        <f t="shared" si="151"/>
        <v>1596.07425520312</v>
      </c>
      <c r="AZ144" s="2">
        <f t="shared" si="152"/>
        <v>0.3</v>
      </c>
      <c r="BA144" s="1">
        <f t="shared" si="153"/>
        <v>217.64648934588</v>
      </c>
    </row>
    <row r="145" s="1" customFormat="1" spans="1:53">
      <c r="A145" s="6"/>
      <c r="B145" s="6"/>
      <c r="C145" s="9">
        <v>6</v>
      </c>
      <c r="D145" s="12">
        <v>26.4058126566667</v>
      </c>
      <c r="E145" s="13">
        <f t="shared" si="154"/>
        <v>21.4074642880645</v>
      </c>
      <c r="F145" s="9" t="s">
        <v>107</v>
      </c>
      <c r="G145" s="6">
        <v>7</v>
      </c>
      <c r="H145" s="11">
        <f t="shared" si="135"/>
        <v>26.4058126566667</v>
      </c>
      <c r="I145" s="11">
        <f t="shared" si="136"/>
        <v>299.555812656667</v>
      </c>
      <c r="J145" s="11">
        <f t="shared" si="137"/>
        <v>0.403510736490678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0.724519997179517</v>
      </c>
      <c r="P145" s="11">
        <f t="shared" si="140"/>
        <v>0.292351597664131</v>
      </c>
      <c r="Q145" s="17">
        <f t="shared" si="141"/>
        <v>0.0760114153926741</v>
      </c>
      <c r="R145" s="11">
        <f t="shared" si="142"/>
        <v>0.074022</v>
      </c>
      <c r="S145" s="18">
        <f t="shared" si="143"/>
        <v>1.02687600163025</v>
      </c>
      <c r="T145" s="3">
        <v>0.01</v>
      </c>
      <c r="U145" s="19">
        <f t="shared" si="144"/>
        <v>0.0102687600163025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0.0251687600163025</v>
      </c>
      <c r="AU145" s="27">
        <f t="shared" si="148"/>
        <v>28.47</v>
      </c>
      <c r="AV145" s="1">
        <f t="shared" si="149"/>
        <v>0.26</v>
      </c>
      <c r="AW145" s="2">
        <f t="shared" si="150"/>
        <v>2.2</v>
      </c>
      <c r="AX145" s="1">
        <f t="shared" si="151"/>
        <v>2746.12384008802</v>
      </c>
      <c r="AZ145" s="2">
        <f t="shared" si="152"/>
        <v>0.3</v>
      </c>
      <c r="BA145" s="1">
        <f t="shared" si="153"/>
        <v>374.471432739275</v>
      </c>
    </row>
    <row r="146" s="1" customFormat="1" spans="1:53">
      <c r="A146" s="6"/>
      <c r="B146" s="6"/>
      <c r="C146" s="9">
        <v>7</v>
      </c>
      <c r="D146" s="12">
        <v>28.0538935277419</v>
      </c>
      <c r="E146" s="13">
        <f t="shared" si="154"/>
        <v>26.4058126566667</v>
      </c>
      <c r="F146" s="9" t="s">
        <v>107</v>
      </c>
      <c r="G146" s="6">
        <v>8</v>
      </c>
      <c r="H146" s="11">
        <f t="shared" si="135"/>
        <v>28.0538935277419</v>
      </c>
      <c r="I146" s="11">
        <f t="shared" si="136"/>
        <v>301.203893527742</v>
      </c>
      <c r="J146" s="11">
        <f t="shared" si="137"/>
        <v>0.482052942854363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0.716868399515386</v>
      </c>
      <c r="P146" s="11">
        <f t="shared" si="140"/>
        <v>0.345568521625689</v>
      </c>
      <c r="Q146" s="17">
        <f t="shared" si="141"/>
        <v>0.0898478156226792</v>
      </c>
      <c r="R146" s="11">
        <f t="shared" si="142"/>
        <v>0.074022</v>
      </c>
      <c r="S146" s="18">
        <f t="shared" si="143"/>
        <v>1.21379881147063</v>
      </c>
      <c r="T146" s="3">
        <v>0.01</v>
      </c>
      <c r="U146" s="19">
        <f t="shared" si="144"/>
        <v>0.0121379881147063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0.0270379881147063</v>
      </c>
      <c r="AU146" s="27">
        <f t="shared" si="148"/>
        <v>28.47</v>
      </c>
      <c r="AV146" s="1">
        <f t="shared" si="149"/>
        <v>0.26</v>
      </c>
      <c r="AW146" s="2">
        <f t="shared" si="150"/>
        <v>2.2</v>
      </c>
      <c r="AX146" s="1">
        <f t="shared" si="151"/>
        <v>2950.07237947829</v>
      </c>
      <c r="AZ146" s="2">
        <f t="shared" si="152"/>
        <v>0.3</v>
      </c>
      <c r="BA146" s="1">
        <f t="shared" si="153"/>
        <v>402.282597201585</v>
      </c>
    </row>
    <row r="147" s="1" customFormat="1" spans="1:53">
      <c r="A147" s="6"/>
      <c r="B147" s="6"/>
      <c r="C147" s="9">
        <v>8</v>
      </c>
      <c r="D147" s="12">
        <v>27.4654027845161</v>
      </c>
      <c r="E147" s="13">
        <f t="shared" si="154"/>
        <v>28.0538935277419</v>
      </c>
      <c r="F147" s="9" t="s">
        <v>107</v>
      </c>
      <c r="G147" s="6">
        <v>9</v>
      </c>
      <c r="H147" s="11">
        <f t="shared" si="135"/>
        <v>27.4654027845161</v>
      </c>
      <c r="I147" s="11">
        <f t="shared" si="136"/>
        <v>300.615402784516</v>
      </c>
      <c r="J147" s="11">
        <f t="shared" si="137"/>
        <v>0.452492619937465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0.655999877889696</v>
      </c>
      <c r="P147" s="11">
        <f t="shared" si="140"/>
        <v>0.296835103424966</v>
      </c>
      <c r="Q147" s="17">
        <f t="shared" si="141"/>
        <v>0.077177126890491</v>
      </c>
      <c r="R147" s="11">
        <f t="shared" si="142"/>
        <v>0.074022</v>
      </c>
      <c r="S147" s="18">
        <f t="shared" si="143"/>
        <v>1.04262417781864</v>
      </c>
      <c r="T147" s="3">
        <v>0.01</v>
      </c>
      <c r="U147" s="19">
        <f t="shared" si="144"/>
        <v>0.0104262417781864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0.0203762417781864</v>
      </c>
      <c r="AU147" s="27">
        <f t="shared" si="148"/>
        <v>28.47</v>
      </c>
      <c r="AV147" s="1">
        <f t="shared" si="149"/>
        <v>0.26</v>
      </c>
      <c r="AW147" s="2">
        <f t="shared" si="150"/>
        <v>2.2</v>
      </c>
      <c r="AX147" s="1">
        <f t="shared" si="151"/>
        <v>2223.21970896584</v>
      </c>
      <c r="AZ147" s="2">
        <f t="shared" si="152"/>
        <v>0.3</v>
      </c>
      <c r="BA147" s="1">
        <f t="shared" si="153"/>
        <v>303.166323949887</v>
      </c>
    </row>
    <row r="148" s="1" customFormat="1" spans="1:53">
      <c r="A148" s="6"/>
      <c r="B148" s="6"/>
      <c r="C148" s="9">
        <v>9</v>
      </c>
      <c r="D148" s="12">
        <v>21.4317843153333</v>
      </c>
      <c r="E148" s="13">
        <f t="shared" si="154"/>
        <v>27.4654027845161</v>
      </c>
      <c r="F148" s="9" t="s">
        <v>107</v>
      </c>
      <c r="G148" s="6">
        <v>10</v>
      </c>
      <c r="H148" s="11">
        <f t="shared" si="135"/>
        <v>21.4317843153333</v>
      </c>
      <c r="I148" s="11">
        <f t="shared" si="136"/>
        <v>294.581784315333</v>
      </c>
      <c r="J148" s="11">
        <f t="shared" si="137"/>
        <v>0.233077237170225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0.643864774464731</v>
      </c>
      <c r="P148" s="11">
        <f t="shared" si="140"/>
        <v>0.150070222743469</v>
      </c>
      <c r="Q148" s="17">
        <f t="shared" si="141"/>
        <v>0.039018257913302</v>
      </c>
      <c r="R148" s="11">
        <f t="shared" si="142"/>
        <v>0.074022</v>
      </c>
      <c r="S148" s="18">
        <f t="shared" si="143"/>
        <v>0.527117045112291</v>
      </c>
      <c r="T148" s="3">
        <v>0.01</v>
      </c>
      <c r="U148" s="19">
        <f t="shared" si="144"/>
        <v>0.00527117045112291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0.0152211704511229</v>
      </c>
      <c r="AU148" s="27">
        <f t="shared" si="148"/>
        <v>28.47</v>
      </c>
      <c r="AV148" s="1">
        <f t="shared" si="149"/>
        <v>0.26</v>
      </c>
      <c r="AW148" s="2">
        <f t="shared" si="150"/>
        <v>2.2</v>
      </c>
      <c r="AX148" s="1">
        <f t="shared" si="151"/>
        <v>1660.75798024207</v>
      </c>
      <c r="AZ148" s="2">
        <f t="shared" si="152"/>
        <v>0.3</v>
      </c>
      <c r="BA148" s="1">
        <f t="shared" si="153"/>
        <v>226.466997305737</v>
      </c>
    </row>
    <row r="149" s="1" customFormat="1" spans="1:53">
      <c r="A149" s="6"/>
      <c r="B149" s="6"/>
      <c r="C149" s="9">
        <v>10</v>
      </c>
      <c r="D149" s="12">
        <v>15.9891019890323</v>
      </c>
      <c r="E149" s="13">
        <f t="shared" si="154"/>
        <v>21.4317843153333</v>
      </c>
      <c r="F149" s="9" t="s">
        <v>107</v>
      </c>
      <c r="G149" s="6">
        <v>11</v>
      </c>
      <c r="H149" s="11">
        <f t="shared" si="135"/>
        <v>15.9891019890323</v>
      </c>
      <c r="I149" s="11">
        <f t="shared" si="136"/>
        <v>289.139101989032</v>
      </c>
      <c r="J149" s="11">
        <f t="shared" si="137"/>
        <v>0.125109569016663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0.469104824135199</v>
      </c>
      <c r="O149" s="11">
        <f t="shared" si="155"/>
        <v>0.309389727586063</v>
      </c>
      <c r="P149" s="11">
        <f t="shared" si="140"/>
        <v>0.0387076154764751</v>
      </c>
      <c r="Q149" s="17">
        <f t="shared" si="141"/>
        <v>0.0100639800238835</v>
      </c>
      <c r="R149" s="11">
        <f t="shared" si="142"/>
        <v>0.074022</v>
      </c>
      <c r="S149" s="18">
        <f t="shared" si="143"/>
        <v>0.135959309717159</v>
      </c>
      <c r="T149" s="3">
        <v>0.01</v>
      </c>
      <c r="U149" s="19">
        <f t="shared" si="144"/>
        <v>0.00135959309717159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0.00684959309717159</v>
      </c>
      <c r="AU149" s="27">
        <f t="shared" si="148"/>
        <v>28.47</v>
      </c>
      <c r="AV149" s="1">
        <f t="shared" si="149"/>
        <v>0.26</v>
      </c>
      <c r="AW149" s="2">
        <f t="shared" si="150"/>
        <v>2.2</v>
      </c>
      <c r="AX149" s="1">
        <f t="shared" si="151"/>
        <v>747.348335272043</v>
      </c>
      <c r="AZ149" s="2">
        <f t="shared" si="152"/>
        <v>0.3</v>
      </c>
      <c r="BA149" s="1">
        <f t="shared" si="153"/>
        <v>101.911136628006</v>
      </c>
    </row>
    <row r="150" s="1" customFormat="1" spans="1:54">
      <c r="A150" s="6"/>
      <c r="B150" s="6"/>
      <c r="C150" s="9">
        <v>11</v>
      </c>
      <c r="D150" s="12">
        <v>9.18933057343333</v>
      </c>
      <c r="E150" s="13">
        <f t="shared" si="154"/>
        <v>15.9891019890323</v>
      </c>
      <c r="F150" s="9" t="s">
        <v>109</v>
      </c>
      <c r="G150" s="6">
        <v>12</v>
      </c>
      <c r="H150" s="11">
        <f t="shared" si="135"/>
        <v>9.18933057343333</v>
      </c>
      <c r="I150" s="11">
        <f t="shared" si="136"/>
        <v>282.339330573433</v>
      </c>
      <c r="J150" s="11">
        <f t="shared" si="137"/>
        <v>0.055599229056075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0.555382112109588</v>
      </c>
      <c r="P150" s="11">
        <f t="shared" si="140"/>
        <v>0.0308788172648277</v>
      </c>
      <c r="Q150" s="17">
        <f t="shared" si="141"/>
        <v>0.0080284924888552</v>
      </c>
      <c r="R150" s="11">
        <f t="shared" si="142"/>
        <v>0.074022</v>
      </c>
      <c r="S150" s="18">
        <f t="shared" si="143"/>
        <v>0.108460896609862</v>
      </c>
      <c r="T150" s="3">
        <v>0.01</v>
      </c>
      <c r="U150" s="19">
        <f t="shared" si="144"/>
        <v>0.00108460896609862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0.00657460896609862</v>
      </c>
      <c r="AU150" s="27">
        <f t="shared" si="148"/>
        <v>28.47</v>
      </c>
      <c r="AV150" s="1">
        <f t="shared" si="149"/>
        <v>0.26</v>
      </c>
      <c r="AW150" s="2">
        <f t="shared" si="150"/>
        <v>2.2</v>
      </c>
      <c r="AX150" s="1">
        <f t="shared" si="151"/>
        <v>717.345249005726</v>
      </c>
      <c r="AY150" s="1">
        <f>SUM(AX139:AX150)</f>
        <v>17261.3384808014</v>
      </c>
      <c r="AZ150" s="2">
        <f t="shared" si="152"/>
        <v>0.3</v>
      </c>
      <c r="BA150" s="1">
        <f t="shared" si="153"/>
        <v>97.819806682599</v>
      </c>
      <c r="BB150" s="1">
        <f>SUM(BA139:BA150)</f>
        <v>2353.81888374564</v>
      </c>
    </row>
    <row r="151" s="1" customFormat="1" spans="1:46">
      <c r="A151" s="6"/>
      <c r="B151" s="6"/>
      <c r="C151" s="9">
        <v>12</v>
      </c>
      <c r="D151" s="12">
        <v>1.94324795835484</v>
      </c>
      <c r="E151" s="13">
        <f t="shared" si="154"/>
        <v>9.18933057343333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228.2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113.2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943.5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5775.21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154112323.437753</v>
      </c>
      <c r="J16" s="7" t="s">
        <v>35</v>
      </c>
      <c r="K16" s="7">
        <f>I16/(10000*1000)</f>
        <v>15.4112323437753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94144797.1232876</v>
      </c>
      <c r="J17" s="7" t="s">
        <v>35</v>
      </c>
      <c r="K17" s="7">
        <f>I17/(10000*1000)</f>
        <v>9.41447971232876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5.84</v>
      </c>
      <c r="E29" s="9"/>
      <c r="F29" s="9"/>
      <c r="G29" s="6">
        <v>1</v>
      </c>
      <c r="H29" s="11">
        <f t="shared" ref="H29:H40" si="0">E30</f>
        <v>5.84</v>
      </c>
      <c r="I29" s="11">
        <f t="shared" ref="I29:I40" si="1">H29+273.15</f>
        <v>278.99</v>
      </c>
      <c r="J29" s="11">
        <f t="shared" ref="J29:J40" si="2">EXP(($C$18*(I29-$C$16))/($C$19*I29*$C$16))</f>
        <v>0.0367506731493267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0.0365084249621507</v>
      </c>
      <c r="Q29" s="17">
        <f t="shared" ref="Q29:Q40" si="6">P29*$B$31</f>
        <v>0.00474609524507959</v>
      </c>
      <c r="R29" s="11">
        <f t="shared" ref="R29:R40" si="7">L29*$B$31</f>
        <v>0.129143083333333</v>
      </c>
      <c r="S29" s="18">
        <f t="shared" ref="S29:S40" si="8">Q29/R29</f>
        <v>0.0367506731493268</v>
      </c>
      <c r="T29" s="3">
        <v>0.01</v>
      </c>
      <c r="U29" s="19">
        <f t="shared" ref="U29:U40" si="9">S29*T29</f>
        <v>0.000367506731493268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0.0222675067314933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0.375</v>
      </c>
      <c r="AU29" s="1">
        <f t="shared" ref="AU29:AU40" si="17">AT29*10000*AS29*0.67*AR29*AQ29</f>
        <v>722.518237459512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1.386160694</v>
      </c>
      <c r="E30" s="13">
        <f t="shared" ref="E30:E41" si="18">D29</f>
        <v>5.84</v>
      </c>
      <c r="F30" s="9" t="s">
        <v>107</v>
      </c>
      <c r="G30" s="6">
        <v>2</v>
      </c>
      <c r="H30" s="11">
        <f t="shared" si="0"/>
        <v>1.386160694</v>
      </c>
      <c r="I30" s="11">
        <f t="shared" si="1"/>
        <v>274.536160694</v>
      </c>
      <c r="J30" s="11">
        <f t="shared" si="2"/>
        <v>0.0208627786565345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1.95030824170452</v>
      </c>
      <c r="P30" s="11">
        <f t="shared" si="5"/>
        <v>0.0406888491586963</v>
      </c>
      <c r="Q30" s="17">
        <f t="shared" si="6"/>
        <v>0.00528955039063052</v>
      </c>
      <c r="R30" s="11">
        <f t="shared" si="7"/>
        <v>0.129143083333333</v>
      </c>
      <c r="S30" s="18">
        <f t="shared" si="8"/>
        <v>0.0409588361536761</v>
      </c>
      <c r="T30" s="3">
        <v>0.01</v>
      </c>
      <c r="U30" s="19">
        <f t="shared" si="9"/>
        <v>0.000409588361536761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0.0223095883615368</v>
      </c>
      <c r="AR30" s="27">
        <f t="shared" si="15"/>
        <v>99.3408333333333</v>
      </c>
      <c r="AS30" s="1">
        <f t="shared" si="16"/>
        <v>0.13</v>
      </c>
      <c r="AT30" s="2">
        <f>$E$4/12</f>
        <v>0.375</v>
      </c>
      <c r="AU30" s="1">
        <f t="shared" si="17"/>
        <v>723.883668512709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5.66018158882143</v>
      </c>
      <c r="E31" s="13">
        <f t="shared" si="18"/>
        <v>1.386160694</v>
      </c>
      <c r="F31" s="9" t="s">
        <v>107</v>
      </c>
      <c r="G31" s="6">
        <v>3</v>
      </c>
      <c r="H31" s="11">
        <f t="shared" si="0"/>
        <v>5.66018158882143</v>
      </c>
      <c r="I31" s="11">
        <f t="shared" si="1"/>
        <v>278.810181588821</v>
      </c>
      <c r="J31" s="11">
        <f t="shared" si="2"/>
        <v>0.0359326993489939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2.90302772587915</v>
      </c>
      <c r="P31" s="11">
        <f t="shared" si="5"/>
        <v>0.104313622475809</v>
      </c>
      <c r="Q31" s="17">
        <f t="shared" si="6"/>
        <v>0.0135607709218552</v>
      </c>
      <c r="R31" s="11">
        <f t="shared" si="7"/>
        <v>0.129143083333333</v>
      </c>
      <c r="S31" s="18">
        <f t="shared" si="8"/>
        <v>0.105005785612639</v>
      </c>
      <c r="T31" s="3">
        <v>0.01</v>
      </c>
      <c r="U31" s="19">
        <f t="shared" si="9"/>
        <v>0.00105005785612639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0.0229500578561264</v>
      </c>
      <c r="AR31" s="27">
        <f t="shared" si="15"/>
        <v>99.3408333333333</v>
      </c>
      <c r="AS31" s="1">
        <f t="shared" si="16"/>
        <v>0.13</v>
      </c>
      <c r="AT31" s="2">
        <f>$E$4/12</f>
        <v>0.375</v>
      </c>
      <c r="AU31" s="1">
        <f t="shared" si="17"/>
        <v>744.665110097411</v>
      </c>
    </row>
    <row r="32" s="1" customFormat="1" spans="1:47">
      <c r="A32" s="6"/>
      <c r="B32" s="6"/>
      <c r="C32" s="9">
        <v>3</v>
      </c>
      <c r="D32" s="12">
        <v>12.2230971786452</v>
      </c>
      <c r="E32" s="13">
        <f t="shared" si="18"/>
        <v>5.66018158882143</v>
      </c>
      <c r="F32" s="9" t="s">
        <v>107</v>
      </c>
      <c r="G32" s="6">
        <v>4</v>
      </c>
      <c r="H32" s="11">
        <f t="shared" si="0"/>
        <v>12.2230971786452</v>
      </c>
      <c r="I32" s="11">
        <f t="shared" si="1"/>
        <v>285.373097178645</v>
      </c>
      <c r="J32" s="11">
        <f t="shared" si="2"/>
        <v>0.0802211434254687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3.79212243673668</v>
      </c>
      <c r="P32" s="11">
        <f t="shared" si="5"/>
        <v>0.304208397884391</v>
      </c>
      <c r="Q32" s="17">
        <f t="shared" si="6"/>
        <v>0.0395470917249708</v>
      </c>
      <c r="R32" s="11">
        <f t="shared" si="7"/>
        <v>0.129143083333333</v>
      </c>
      <c r="S32" s="18">
        <f t="shared" si="8"/>
        <v>0.306226943822421</v>
      </c>
      <c r="T32" s="3">
        <v>0.01</v>
      </c>
      <c r="U32" s="19">
        <f t="shared" si="9"/>
        <v>0.00306226943822421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0.0325122694382242</v>
      </c>
      <c r="AR32" s="27">
        <f t="shared" si="15"/>
        <v>99.3408333333333</v>
      </c>
      <c r="AS32" s="1">
        <f t="shared" si="16"/>
        <v>0.13</v>
      </c>
      <c r="AT32" s="2">
        <f>$E$4/12</f>
        <v>0.375</v>
      </c>
      <c r="AU32" s="1">
        <f t="shared" si="17"/>
        <v>1054.93209875586</v>
      </c>
    </row>
    <row r="33" s="1" customFormat="1" spans="1:47">
      <c r="A33" s="6"/>
      <c r="B33" s="6"/>
      <c r="C33" s="9">
        <v>4</v>
      </c>
      <c r="D33" s="12">
        <v>17.4361697944333</v>
      </c>
      <c r="E33" s="13">
        <f t="shared" si="18"/>
        <v>12.2230971786452</v>
      </c>
      <c r="F33" s="9" t="s">
        <v>107</v>
      </c>
      <c r="G33" s="6">
        <v>5</v>
      </c>
      <c r="H33" s="11">
        <f t="shared" si="0"/>
        <v>17.4361697944333</v>
      </c>
      <c r="I33" s="11">
        <f t="shared" si="1"/>
        <v>290.586169794433</v>
      </c>
      <c r="J33" s="11">
        <f t="shared" si="2"/>
        <v>0.147951715309032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3.31351833690967</v>
      </c>
      <c r="O33" s="11">
        <f t="shared" si="19"/>
        <v>1.16780403527595</v>
      </c>
      <c r="P33" s="11">
        <f t="shared" si="5"/>
        <v>0.172778610163886</v>
      </c>
      <c r="Q33" s="17">
        <f t="shared" si="6"/>
        <v>0.0224612193213052</v>
      </c>
      <c r="R33" s="11">
        <f t="shared" si="7"/>
        <v>0.129143083333333</v>
      </c>
      <c r="S33" s="18">
        <f t="shared" si="8"/>
        <v>0.173925066225422</v>
      </c>
      <c r="T33" s="3">
        <v>0.01</v>
      </c>
      <c r="U33" s="19">
        <f t="shared" si="9"/>
        <v>0.00173925066225422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0.0311892506622542</v>
      </c>
      <c r="AR33" s="27">
        <f t="shared" si="15"/>
        <v>99.3408333333333</v>
      </c>
      <c r="AS33" s="1">
        <f t="shared" si="16"/>
        <v>0.13</v>
      </c>
      <c r="AT33" s="2">
        <f>$E$4/12</f>
        <v>0.375</v>
      </c>
      <c r="AU33" s="1">
        <f t="shared" si="17"/>
        <v>1012.00384434165</v>
      </c>
    </row>
    <row r="34" s="1" customFormat="1" spans="1:47">
      <c r="A34" s="6"/>
      <c r="B34" s="6"/>
      <c r="C34" s="9">
        <v>5</v>
      </c>
      <c r="D34" s="12">
        <v>21.2360829706452</v>
      </c>
      <c r="E34" s="13">
        <f t="shared" si="18"/>
        <v>17.4361697944333</v>
      </c>
      <c r="F34" s="9" t="s">
        <v>109</v>
      </c>
      <c r="G34" s="6">
        <v>6</v>
      </c>
      <c r="H34" s="11">
        <f t="shared" si="0"/>
        <v>21.2360829706452</v>
      </c>
      <c r="I34" s="11">
        <f t="shared" si="1"/>
        <v>294.386082970645</v>
      </c>
      <c r="J34" s="11">
        <f t="shared" si="2"/>
        <v>0.228011721478667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1.98843375844539</v>
      </c>
      <c r="P34" s="11">
        <f t="shared" si="5"/>
        <v>0.453386204309431</v>
      </c>
      <c r="Q34" s="17">
        <f t="shared" si="6"/>
        <v>0.058940206560226</v>
      </c>
      <c r="R34" s="11">
        <f t="shared" si="7"/>
        <v>0.129143083333333</v>
      </c>
      <c r="S34" s="18">
        <f t="shared" si="8"/>
        <v>0.456394605416804</v>
      </c>
      <c r="T34" s="3">
        <v>0.01</v>
      </c>
      <c r="U34" s="19">
        <f t="shared" si="9"/>
        <v>0.00456394605416804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0.034013946054168</v>
      </c>
      <c r="AR34" s="27">
        <f t="shared" si="15"/>
        <v>99.3408333333333</v>
      </c>
      <c r="AS34" s="1">
        <f t="shared" si="16"/>
        <v>0.13</v>
      </c>
      <c r="AT34" s="2">
        <f>$E$4/12</f>
        <v>0.375</v>
      </c>
      <c r="AU34" s="1">
        <f t="shared" si="17"/>
        <v>1103.65729977944</v>
      </c>
    </row>
    <row r="35" s="1" customFormat="1" spans="1:47">
      <c r="A35" s="6"/>
      <c r="B35" s="6"/>
      <c r="C35" s="9">
        <v>6</v>
      </c>
      <c r="D35" s="12">
        <v>25.1736118636667</v>
      </c>
      <c r="E35" s="13">
        <f t="shared" si="18"/>
        <v>21.2360829706452</v>
      </c>
      <c r="F35" s="9" t="s">
        <v>107</v>
      </c>
      <c r="G35" s="6">
        <v>7</v>
      </c>
      <c r="H35" s="11">
        <f t="shared" si="0"/>
        <v>25.1736118636667</v>
      </c>
      <c r="I35" s="11">
        <f t="shared" si="1"/>
        <v>298.323611863667</v>
      </c>
      <c r="J35" s="11">
        <f t="shared" si="2"/>
        <v>0.352816348726999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2.5284558874693</v>
      </c>
      <c r="P35" s="11">
        <f t="shared" si="5"/>
        <v>0.892080574134201</v>
      </c>
      <c r="Q35" s="17">
        <f t="shared" si="6"/>
        <v>0.115970474637446</v>
      </c>
      <c r="R35" s="11">
        <f t="shared" si="7"/>
        <v>0.129143083333333</v>
      </c>
      <c r="S35" s="18">
        <f t="shared" si="8"/>
        <v>0.89799989007629</v>
      </c>
      <c r="T35" s="3">
        <v>0.01</v>
      </c>
      <c r="U35" s="19">
        <f t="shared" si="9"/>
        <v>0.0089799989007629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0.0438799989007629</v>
      </c>
      <c r="AR35" s="27">
        <f t="shared" si="15"/>
        <v>99.3408333333333</v>
      </c>
      <c r="AS35" s="1">
        <f t="shared" si="16"/>
        <v>0.13</v>
      </c>
      <c r="AT35" s="2">
        <f>$E$4/12</f>
        <v>0.375</v>
      </c>
      <c r="AU35" s="1">
        <f t="shared" si="17"/>
        <v>1423.78308662033</v>
      </c>
    </row>
    <row r="36" s="1" customFormat="1" spans="1:47">
      <c r="A36" s="6"/>
      <c r="B36" s="6"/>
      <c r="C36" s="9">
        <v>7</v>
      </c>
      <c r="D36" s="12">
        <v>27.5951205232258</v>
      </c>
      <c r="E36" s="13">
        <f t="shared" si="18"/>
        <v>25.1736118636667</v>
      </c>
      <c r="F36" s="9" t="s">
        <v>107</v>
      </c>
      <c r="G36" s="6">
        <v>8</v>
      </c>
      <c r="H36" s="11">
        <f t="shared" si="0"/>
        <v>27.5951205232258</v>
      </c>
      <c r="I36" s="11">
        <f t="shared" si="1"/>
        <v>300.745120523226</v>
      </c>
      <c r="J36" s="11">
        <f t="shared" si="2"/>
        <v>0.458858434102341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2.62978364666843</v>
      </c>
      <c r="P36" s="11">
        <f t="shared" si="5"/>
        <v>1.20669840613822</v>
      </c>
      <c r="Q36" s="17">
        <f t="shared" si="6"/>
        <v>0.156870792797968</v>
      </c>
      <c r="R36" s="11">
        <f t="shared" si="7"/>
        <v>0.129143083333333</v>
      </c>
      <c r="S36" s="18">
        <f t="shared" si="8"/>
        <v>1.21470533883001</v>
      </c>
      <c r="T36" s="3">
        <v>0.01</v>
      </c>
      <c r="U36" s="19">
        <f t="shared" si="9"/>
        <v>0.0121470533883001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0.0470470533883001</v>
      </c>
      <c r="AR36" s="27">
        <f t="shared" si="15"/>
        <v>99.3408333333333</v>
      </c>
      <c r="AS36" s="1">
        <f t="shared" si="16"/>
        <v>0.13</v>
      </c>
      <c r="AT36" s="2">
        <f>$E$4/12</f>
        <v>0.375</v>
      </c>
      <c r="AU36" s="1">
        <f t="shared" si="17"/>
        <v>1526.54513599865</v>
      </c>
    </row>
    <row r="37" s="1" customFormat="1" spans="1:47">
      <c r="A37" s="6"/>
      <c r="B37" s="6"/>
      <c r="C37" s="9">
        <v>8</v>
      </c>
      <c r="D37" s="12">
        <v>27.3303753577419</v>
      </c>
      <c r="E37" s="13">
        <f t="shared" si="18"/>
        <v>27.5951205232258</v>
      </c>
      <c r="F37" s="9" t="s">
        <v>107</v>
      </c>
      <c r="G37" s="6">
        <v>9</v>
      </c>
      <c r="H37" s="11">
        <f t="shared" si="0"/>
        <v>27.3303753577419</v>
      </c>
      <c r="I37" s="11">
        <f t="shared" si="1"/>
        <v>300.480375357742</v>
      </c>
      <c r="J37" s="11">
        <f t="shared" si="2"/>
        <v>0.445954314834256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2.41649357386354</v>
      </c>
      <c r="P37" s="11">
        <f t="shared" si="5"/>
        <v>1.0776457360337</v>
      </c>
      <c r="Q37" s="17">
        <f t="shared" si="6"/>
        <v>0.140093945684381</v>
      </c>
      <c r="R37" s="11">
        <f t="shared" si="7"/>
        <v>0.129143083333333</v>
      </c>
      <c r="S37" s="18">
        <f t="shared" si="8"/>
        <v>1.08479635198722</v>
      </c>
      <c r="T37" s="3">
        <v>0.01</v>
      </c>
      <c r="U37" s="19">
        <f t="shared" si="9"/>
        <v>0.0108479635198722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0.0402979635198722</v>
      </c>
      <c r="AR37" s="27">
        <f t="shared" si="15"/>
        <v>99.3408333333333</v>
      </c>
      <c r="AS37" s="1">
        <f t="shared" si="16"/>
        <v>0.13</v>
      </c>
      <c r="AT37" s="2">
        <f>$E$4/12</f>
        <v>0.375</v>
      </c>
      <c r="AU37" s="1">
        <f t="shared" si="17"/>
        <v>1307.55606932888</v>
      </c>
    </row>
    <row r="38" s="1" customFormat="1" spans="1:47">
      <c r="A38" s="6"/>
      <c r="B38" s="6"/>
      <c r="C38" s="9">
        <v>9</v>
      </c>
      <c r="D38" s="12">
        <v>22.0440867676667</v>
      </c>
      <c r="E38" s="13">
        <f t="shared" si="18"/>
        <v>27.3303753577419</v>
      </c>
      <c r="F38" s="9" t="s">
        <v>107</v>
      </c>
      <c r="G38" s="6">
        <v>10</v>
      </c>
      <c r="H38" s="11">
        <f t="shared" si="0"/>
        <v>22.0440867676667</v>
      </c>
      <c r="I38" s="11">
        <f t="shared" si="1"/>
        <v>295.194086767667</v>
      </c>
      <c r="J38" s="11">
        <f t="shared" si="2"/>
        <v>0.249617433586166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2.33225617116318</v>
      </c>
      <c r="P38" s="11">
        <f t="shared" si="5"/>
        <v>0.58217179991125</v>
      </c>
      <c r="Q38" s="17">
        <f t="shared" si="6"/>
        <v>0.0756823339884624</v>
      </c>
      <c r="R38" s="11">
        <f t="shared" si="7"/>
        <v>0.129143083333333</v>
      </c>
      <c r="S38" s="18">
        <f t="shared" si="8"/>
        <v>0.586034745609393</v>
      </c>
      <c r="T38" s="3">
        <v>0.01</v>
      </c>
      <c r="U38" s="19">
        <f t="shared" si="9"/>
        <v>0.00586034745609393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0.0353103474560939</v>
      </c>
      <c r="AR38" s="27">
        <f t="shared" si="15"/>
        <v>99.3408333333333</v>
      </c>
      <c r="AS38" s="1">
        <f t="shared" si="16"/>
        <v>0.13</v>
      </c>
      <c r="AT38" s="2">
        <f>$E$4/12</f>
        <v>0.375</v>
      </c>
      <c r="AU38" s="1">
        <f t="shared" si="17"/>
        <v>1145.72189494289</v>
      </c>
    </row>
    <row r="39" s="1" customFormat="1" spans="1:47">
      <c r="A39" s="6"/>
      <c r="B39" s="6"/>
      <c r="C39" s="9">
        <v>10</v>
      </c>
      <c r="D39" s="12">
        <v>16.1910963419355</v>
      </c>
      <c r="E39" s="13">
        <f t="shared" si="18"/>
        <v>22.0440867676667</v>
      </c>
      <c r="F39" s="9" t="s">
        <v>107</v>
      </c>
      <c r="G39" s="6">
        <v>11</v>
      </c>
      <c r="H39" s="11">
        <f t="shared" si="0"/>
        <v>16.1910963419355</v>
      </c>
      <c r="I39" s="11">
        <f t="shared" si="1"/>
        <v>289.341096341935</v>
      </c>
      <c r="J39" s="11">
        <f t="shared" si="2"/>
        <v>0.128085641685163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1.66258015268933</v>
      </c>
      <c r="O39" s="11">
        <f t="shared" si="19"/>
        <v>1.08091255189593</v>
      </c>
      <c r="P39" s="11">
        <f t="shared" si="5"/>
        <v>0.138449377815138</v>
      </c>
      <c r="Q39" s="17">
        <f t="shared" si="6"/>
        <v>0.0179984191159679</v>
      </c>
      <c r="R39" s="11">
        <f t="shared" si="7"/>
        <v>0.129143083333333</v>
      </c>
      <c r="S39" s="18">
        <f t="shared" si="8"/>
        <v>0.139368045515159</v>
      </c>
      <c r="T39" s="3">
        <v>0.01</v>
      </c>
      <c r="U39" s="19">
        <f t="shared" si="9"/>
        <v>0.00139368045515159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0.0232936804551516</v>
      </c>
      <c r="AR39" s="27">
        <f t="shared" si="15"/>
        <v>99.3408333333333</v>
      </c>
      <c r="AS39" s="1">
        <f t="shared" si="16"/>
        <v>0.13</v>
      </c>
      <c r="AT39" s="2">
        <f>$E$4/12</f>
        <v>0.375</v>
      </c>
      <c r="AU39" s="1">
        <f t="shared" si="17"/>
        <v>755.814701185119</v>
      </c>
    </row>
    <row r="40" s="1" customFormat="1" spans="1:48">
      <c r="A40" s="6"/>
      <c r="B40" s="6"/>
      <c r="C40" s="9">
        <v>11</v>
      </c>
      <c r="D40" s="12">
        <v>10.6382222599</v>
      </c>
      <c r="E40" s="13">
        <f t="shared" si="18"/>
        <v>16.1910963419355</v>
      </c>
      <c r="F40" s="9" t="s">
        <v>109</v>
      </c>
      <c r="G40" s="6">
        <v>12</v>
      </c>
      <c r="H40" s="11">
        <f t="shared" si="0"/>
        <v>10.6382222599</v>
      </c>
      <c r="I40" s="11">
        <f t="shared" si="1"/>
        <v>283.7882222599</v>
      </c>
      <c r="J40" s="11">
        <f t="shared" si="2"/>
        <v>0.0663032932193476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1.93587150741412</v>
      </c>
      <c r="P40" s="11">
        <f t="shared" si="5"/>
        <v>0.128354656191059</v>
      </c>
      <c r="Q40" s="17">
        <f t="shared" si="6"/>
        <v>0.0166861053048377</v>
      </c>
      <c r="R40" s="11">
        <f t="shared" si="7"/>
        <v>0.129143083333333</v>
      </c>
      <c r="S40" s="18">
        <f t="shared" si="8"/>
        <v>0.129206341324289</v>
      </c>
      <c r="T40" s="3">
        <v>0.01</v>
      </c>
      <c r="U40" s="19">
        <f t="shared" si="9"/>
        <v>0.00129206341324289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0.0231920634132429</v>
      </c>
      <c r="AR40" s="27">
        <f t="shared" si="15"/>
        <v>99.3408333333333</v>
      </c>
      <c r="AS40" s="1">
        <f t="shared" si="16"/>
        <v>0.13</v>
      </c>
      <c r="AT40" s="2">
        <f>$E$4/12</f>
        <v>0.375</v>
      </c>
      <c r="AU40" s="1">
        <f t="shared" si="17"/>
        <v>752.517512734654</v>
      </c>
      <c r="AV40" s="1">
        <f>SUM(AU29:AU40)</f>
        <v>12273.5986597571</v>
      </c>
    </row>
    <row r="41" s="1" customFormat="1" spans="1:46">
      <c r="A41" s="6"/>
      <c r="B41" s="6"/>
      <c r="C41" s="9">
        <v>12</v>
      </c>
      <c r="D41" s="12">
        <v>4.02532440467742</v>
      </c>
      <c r="E41" s="13">
        <f t="shared" si="18"/>
        <v>10.6382222599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5.84</v>
      </c>
      <c r="E44" s="9"/>
      <c r="F44" s="9"/>
      <c r="G44" s="6">
        <v>1</v>
      </c>
      <c r="H44" s="11">
        <f t="shared" ref="H44:H55" si="20">E45</f>
        <v>5.84</v>
      </c>
      <c r="I44" s="11">
        <f t="shared" ref="I44:I55" si="21">H44+273.15</f>
        <v>278.99</v>
      </c>
      <c r="J44" s="11">
        <f t="shared" ref="J44:J55" si="22">EXP(($C$18*(I44-$C$16))/($C$19*I44*$C$16))</f>
        <v>0.0367506731493267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0.0327547418322395</v>
      </c>
      <c r="Q44" s="17">
        <f t="shared" ref="Q44:Q55" si="26">P44*$B$46</f>
        <v>0.00425811643819113</v>
      </c>
      <c r="R44" s="11">
        <f t="shared" ref="R44:R55" si="27">L44*$B$46</f>
        <v>0.115864991666667</v>
      </c>
      <c r="S44" s="18">
        <f t="shared" ref="S44:S55" si="28">Q44/R44</f>
        <v>0.0367506731493266</v>
      </c>
      <c r="T44" s="3">
        <v>0.01</v>
      </c>
      <c r="U44" s="19">
        <f t="shared" ref="U44:U55" si="29">S44*T44</f>
        <v>0.000367506731493266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0.0194675067314933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19.0166666666667</v>
      </c>
      <c r="AU44" s="1">
        <f t="shared" ref="AU44:AU55" si="37">AT44*10000*AS44*0.67*AR44*AQ44</f>
        <v>28739.0074526983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1.386160694</v>
      </c>
      <c r="E45" s="13">
        <f t="shared" ref="E45:E56" si="38">D44</f>
        <v>5.84</v>
      </c>
      <c r="F45" s="9" t="s">
        <v>107</v>
      </c>
      <c r="G45" s="6">
        <v>2</v>
      </c>
      <c r="H45" s="11">
        <f t="shared" si="20"/>
        <v>1.386160694</v>
      </c>
      <c r="I45" s="11">
        <f t="shared" si="21"/>
        <v>274.536160694</v>
      </c>
      <c r="J45" s="11">
        <f t="shared" si="22"/>
        <v>0.0208627786565345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1.74978359150109</v>
      </c>
      <c r="P45" s="11">
        <f t="shared" si="25"/>
        <v>0.0365053477663234</v>
      </c>
      <c r="Q45" s="17">
        <f t="shared" si="26"/>
        <v>0.00474569520962204</v>
      </c>
      <c r="R45" s="11">
        <f t="shared" si="27"/>
        <v>0.115864991666667</v>
      </c>
      <c r="S45" s="18">
        <f t="shared" si="28"/>
        <v>0.0409588361536759</v>
      </c>
      <c r="T45" s="3">
        <v>0.01</v>
      </c>
      <c r="U45" s="19">
        <f t="shared" si="29"/>
        <v>0.000409588361536759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0.0195095883615368</v>
      </c>
      <c r="AR45" s="27">
        <f t="shared" si="35"/>
        <v>89.1269166666667</v>
      </c>
      <c r="AS45" s="1">
        <f t="shared" si="36"/>
        <v>0.13</v>
      </c>
      <c r="AT45" s="2">
        <f>$E$3/12</f>
        <v>19.0166666666667</v>
      </c>
      <c r="AU45" s="1">
        <f t="shared" si="37"/>
        <v>28801.1306765976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5.66018158882143</v>
      </c>
      <c r="E46" s="13">
        <f t="shared" si="38"/>
        <v>1.386160694</v>
      </c>
      <c r="F46" s="9" t="s">
        <v>107</v>
      </c>
      <c r="G46" s="6">
        <v>3</v>
      </c>
      <c r="H46" s="11">
        <f t="shared" si="20"/>
        <v>5.66018158882143</v>
      </c>
      <c r="I46" s="11">
        <f t="shared" si="21"/>
        <v>278.810181588821</v>
      </c>
      <c r="J46" s="11">
        <f t="shared" si="22"/>
        <v>0.0359326993489939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2.60454741040144</v>
      </c>
      <c r="P46" s="11">
        <f t="shared" si="25"/>
        <v>0.0935884190381554</v>
      </c>
      <c r="Q46" s="17">
        <f t="shared" si="26"/>
        <v>0.0121664944749602</v>
      </c>
      <c r="R46" s="11">
        <f t="shared" si="27"/>
        <v>0.115864991666667</v>
      </c>
      <c r="S46" s="18">
        <f t="shared" si="28"/>
        <v>0.105005785612639</v>
      </c>
      <c r="T46" s="3">
        <v>0.01</v>
      </c>
      <c r="U46" s="19">
        <f t="shared" si="29"/>
        <v>0.00105005785612639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0.0201500578561264</v>
      </c>
      <c r="AR46" s="27">
        <f t="shared" si="35"/>
        <v>89.1269166666667</v>
      </c>
      <c r="AS46" s="1">
        <f t="shared" si="36"/>
        <v>0.13</v>
      </c>
      <c r="AT46" s="2">
        <f>$E$3/12</f>
        <v>19.0166666666667</v>
      </c>
      <c r="AU46" s="1">
        <f t="shared" si="37"/>
        <v>29746.6270789931</v>
      </c>
    </row>
    <row r="47" s="1" customFormat="1" spans="1:47">
      <c r="A47" s="6"/>
      <c r="B47" s="6"/>
      <c r="C47" s="9">
        <v>3</v>
      </c>
      <c r="D47" s="12">
        <v>12.2230971786452</v>
      </c>
      <c r="E47" s="13">
        <f t="shared" si="38"/>
        <v>5.66018158882143</v>
      </c>
      <c r="F47" s="9" t="s">
        <v>107</v>
      </c>
      <c r="G47" s="6">
        <v>4</v>
      </c>
      <c r="H47" s="11">
        <f t="shared" si="20"/>
        <v>12.2230971786452</v>
      </c>
      <c r="I47" s="11">
        <f t="shared" si="21"/>
        <v>285.373097178645</v>
      </c>
      <c r="J47" s="11">
        <f t="shared" si="22"/>
        <v>0.0802211434254687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3.40222815802995</v>
      </c>
      <c r="P47" s="11">
        <f t="shared" si="25"/>
        <v>0.272930633031489</v>
      </c>
      <c r="Q47" s="17">
        <f t="shared" si="26"/>
        <v>0.0354809822940936</v>
      </c>
      <c r="R47" s="11">
        <f t="shared" si="27"/>
        <v>0.115864991666667</v>
      </c>
      <c r="S47" s="18">
        <f t="shared" si="28"/>
        <v>0.30622694382242</v>
      </c>
      <c r="T47" s="3">
        <v>0.01</v>
      </c>
      <c r="U47" s="19">
        <f t="shared" si="29"/>
        <v>0.0030622694382242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0.0311122694382242</v>
      </c>
      <c r="AR47" s="27">
        <f t="shared" si="35"/>
        <v>89.1269166666667</v>
      </c>
      <c r="AS47" s="1">
        <f t="shared" si="36"/>
        <v>0.13</v>
      </c>
      <c r="AT47" s="2">
        <f>$E$3/12</f>
        <v>19.0166666666667</v>
      </c>
      <c r="AU47" s="1">
        <f t="shared" si="37"/>
        <v>45929.6485979383</v>
      </c>
    </row>
    <row r="48" s="1" customFormat="1" spans="1:47">
      <c r="A48" s="6"/>
      <c r="B48" s="6"/>
      <c r="C48" s="9">
        <v>4</v>
      </c>
      <c r="D48" s="12">
        <v>17.4361697944333</v>
      </c>
      <c r="E48" s="13">
        <f t="shared" si="38"/>
        <v>12.2230971786452</v>
      </c>
      <c r="F48" s="9" t="s">
        <v>107</v>
      </c>
      <c r="G48" s="6">
        <v>5</v>
      </c>
      <c r="H48" s="11">
        <f t="shared" si="20"/>
        <v>17.4361697944333</v>
      </c>
      <c r="I48" s="11">
        <f t="shared" si="21"/>
        <v>290.586169794433</v>
      </c>
      <c r="J48" s="11">
        <f t="shared" si="22"/>
        <v>0.147951715309032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2.97283264874854</v>
      </c>
      <c r="O48" s="11">
        <f t="shared" si="39"/>
        <v>1.04773404291659</v>
      </c>
      <c r="P48" s="11">
        <f t="shared" si="25"/>
        <v>0.155014048837177</v>
      </c>
      <c r="Q48" s="17">
        <f t="shared" si="26"/>
        <v>0.020151826348833</v>
      </c>
      <c r="R48" s="11">
        <f t="shared" si="27"/>
        <v>0.115864991666667</v>
      </c>
      <c r="S48" s="18">
        <f t="shared" si="28"/>
        <v>0.173925066225421</v>
      </c>
      <c r="T48" s="3">
        <v>0.01</v>
      </c>
      <c r="U48" s="19">
        <f t="shared" si="29"/>
        <v>0.00173925066225421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0.0297892506622542</v>
      </c>
      <c r="AR48" s="27">
        <f t="shared" si="35"/>
        <v>89.1269166666667</v>
      </c>
      <c r="AS48" s="1">
        <f t="shared" si="36"/>
        <v>0.13</v>
      </c>
      <c r="AT48" s="2">
        <f>$E$3/12</f>
        <v>19.0166666666667</v>
      </c>
      <c r="AU48" s="1">
        <f t="shared" si="37"/>
        <v>43976.5352903594</v>
      </c>
    </row>
    <row r="49" s="1" customFormat="1" spans="1:47">
      <c r="A49" s="6"/>
      <c r="B49" s="6"/>
      <c r="C49" s="9">
        <v>5</v>
      </c>
      <c r="D49" s="12">
        <v>21.2360829706452</v>
      </c>
      <c r="E49" s="13">
        <f t="shared" si="38"/>
        <v>17.4361697944333</v>
      </c>
      <c r="F49" s="9" t="s">
        <v>109</v>
      </c>
      <c r="G49" s="6">
        <v>6</v>
      </c>
      <c r="H49" s="11">
        <f t="shared" si="20"/>
        <v>21.2360829706452</v>
      </c>
      <c r="I49" s="11">
        <f t="shared" si="21"/>
        <v>294.386082970645</v>
      </c>
      <c r="J49" s="11">
        <f t="shared" si="22"/>
        <v>0.228011721478667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1.78398916074608</v>
      </c>
      <c r="P49" s="11">
        <f t="shared" si="25"/>
        <v>0.406770439640997</v>
      </c>
      <c r="Q49" s="17">
        <f t="shared" si="26"/>
        <v>0.0528801571533296</v>
      </c>
      <c r="R49" s="11">
        <f t="shared" si="27"/>
        <v>0.115864991666667</v>
      </c>
      <c r="S49" s="18">
        <f t="shared" si="28"/>
        <v>0.456394605416802</v>
      </c>
      <c r="T49" s="3">
        <v>0.01</v>
      </c>
      <c r="U49" s="19">
        <f t="shared" si="29"/>
        <v>0.00456394605416802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0.032613946054168</v>
      </c>
      <c r="AR49" s="27">
        <f t="shared" si="35"/>
        <v>89.1269166666667</v>
      </c>
      <c r="AS49" s="1">
        <f t="shared" si="36"/>
        <v>0.13</v>
      </c>
      <c r="AT49" s="2">
        <f>$E$3/12</f>
        <v>19.0166666666667</v>
      </c>
      <c r="AU49" s="1">
        <f t="shared" si="37"/>
        <v>48146.5064653783</v>
      </c>
    </row>
    <row r="50" s="1" customFormat="1" spans="1:47">
      <c r="A50" s="6"/>
      <c r="B50" s="6"/>
      <c r="C50" s="9">
        <v>6</v>
      </c>
      <c r="D50" s="12">
        <v>25.1736118636667</v>
      </c>
      <c r="E50" s="13">
        <f t="shared" si="38"/>
        <v>21.2360829706452</v>
      </c>
      <c r="F50" s="9" t="s">
        <v>107</v>
      </c>
      <c r="G50" s="6">
        <v>7</v>
      </c>
      <c r="H50" s="11">
        <f t="shared" si="20"/>
        <v>25.1736118636667</v>
      </c>
      <c r="I50" s="11">
        <f t="shared" si="21"/>
        <v>298.323611863667</v>
      </c>
      <c r="J50" s="11">
        <f t="shared" si="22"/>
        <v>0.352816348726999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2.26848788777175</v>
      </c>
      <c r="P50" s="11">
        <f t="shared" si="25"/>
        <v>0.800359613695052</v>
      </c>
      <c r="Q50" s="17">
        <f t="shared" si="26"/>
        <v>0.104046749780357</v>
      </c>
      <c r="R50" s="11">
        <f t="shared" si="27"/>
        <v>0.115864991666667</v>
      </c>
      <c r="S50" s="18">
        <f t="shared" si="28"/>
        <v>0.897999890076286</v>
      </c>
      <c r="T50" s="3">
        <v>0.01</v>
      </c>
      <c r="U50" s="19">
        <f t="shared" si="29"/>
        <v>0.00897999890076286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0.0430799989007629</v>
      </c>
      <c r="AR50" s="27">
        <f t="shared" si="35"/>
        <v>89.1269166666667</v>
      </c>
      <c r="AS50" s="1">
        <f t="shared" si="36"/>
        <v>0.13</v>
      </c>
      <c r="AT50" s="2">
        <f>$E$3/12</f>
        <v>19.0166666666667</v>
      </c>
      <c r="AU50" s="1">
        <f t="shared" si="37"/>
        <v>63597.0710860667</v>
      </c>
    </row>
    <row r="51" s="1" customFormat="1" spans="1:47">
      <c r="A51" s="6"/>
      <c r="B51" s="6"/>
      <c r="C51" s="9">
        <v>7</v>
      </c>
      <c r="D51" s="12">
        <v>27.5951205232258</v>
      </c>
      <c r="E51" s="13">
        <f t="shared" si="38"/>
        <v>25.1736118636667</v>
      </c>
      <c r="F51" s="9" t="s">
        <v>107</v>
      </c>
      <c r="G51" s="6">
        <v>8</v>
      </c>
      <c r="H51" s="11">
        <f t="shared" si="20"/>
        <v>27.5951205232258</v>
      </c>
      <c r="I51" s="11">
        <f t="shared" si="21"/>
        <v>300.745120523226</v>
      </c>
      <c r="J51" s="11">
        <f t="shared" si="22"/>
        <v>0.458858434102341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2.35939744074337</v>
      </c>
      <c r="P51" s="11">
        <f t="shared" si="25"/>
        <v>1.08262941508457</v>
      </c>
      <c r="Q51" s="17">
        <f t="shared" si="26"/>
        <v>0.140741823960994</v>
      </c>
      <c r="R51" s="11">
        <f t="shared" si="27"/>
        <v>0.115864991666667</v>
      </c>
      <c r="S51" s="18">
        <f t="shared" si="28"/>
        <v>1.21470533883</v>
      </c>
      <c r="T51" s="3">
        <v>0.01</v>
      </c>
      <c r="U51" s="19">
        <f t="shared" si="29"/>
        <v>0.0121470533883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0.0462470533883</v>
      </c>
      <c r="AR51" s="27">
        <f t="shared" si="35"/>
        <v>89.1269166666667</v>
      </c>
      <c r="AS51" s="1">
        <f t="shared" si="36"/>
        <v>0.13</v>
      </c>
      <c r="AT51" s="2">
        <f>$E$3/12</f>
        <v>19.0166666666667</v>
      </c>
      <c r="AU51" s="1">
        <f t="shared" si="37"/>
        <v>68272.4516458787</v>
      </c>
    </row>
    <row r="52" s="1" customFormat="1" spans="1:47">
      <c r="A52" s="6"/>
      <c r="B52" s="6"/>
      <c r="C52" s="9">
        <v>8</v>
      </c>
      <c r="D52" s="12">
        <v>27.3303753577419</v>
      </c>
      <c r="E52" s="13">
        <f t="shared" si="38"/>
        <v>27.5951205232258</v>
      </c>
      <c r="F52" s="9" t="s">
        <v>107</v>
      </c>
      <c r="G52" s="6">
        <v>9</v>
      </c>
      <c r="H52" s="11">
        <f t="shared" si="20"/>
        <v>27.3303753577419</v>
      </c>
      <c r="I52" s="11">
        <f t="shared" si="21"/>
        <v>300.480375357742</v>
      </c>
      <c r="J52" s="11">
        <f t="shared" si="22"/>
        <v>0.445954314834256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2.16803719232546</v>
      </c>
      <c r="P52" s="11">
        <f t="shared" si="25"/>
        <v>0.966845540638685</v>
      </c>
      <c r="Q52" s="17">
        <f t="shared" si="26"/>
        <v>0.125689920283029</v>
      </c>
      <c r="R52" s="11">
        <f t="shared" si="27"/>
        <v>0.115864991666667</v>
      </c>
      <c r="S52" s="18">
        <f t="shared" si="28"/>
        <v>1.08479635198721</v>
      </c>
      <c r="T52" s="3">
        <v>0.01</v>
      </c>
      <c r="U52" s="19">
        <f t="shared" si="29"/>
        <v>0.0108479635198721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0.0388979635198721</v>
      </c>
      <c r="AR52" s="27">
        <f t="shared" si="35"/>
        <v>89.1269166666667</v>
      </c>
      <c r="AS52" s="1">
        <f t="shared" si="36"/>
        <v>0.13</v>
      </c>
      <c r="AT52" s="2">
        <f>$E$3/12</f>
        <v>19.0166666666667</v>
      </c>
      <c r="AU52" s="1">
        <f t="shared" si="37"/>
        <v>57423.3197353385</v>
      </c>
    </row>
    <row r="53" s="1" customFormat="1" spans="1:47">
      <c r="A53" s="6"/>
      <c r="B53" s="6"/>
      <c r="C53" s="9">
        <v>9</v>
      </c>
      <c r="D53" s="12">
        <v>22.0440867676667</v>
      </c>
      <c r="E53" s="13">
        <f t="shared" si="38"/>
        <v>27.3303753577419</v>
      </c>
      <c r="F53" s="9" t="s">
        <v>107</v>
      </c>
      <c r="G53" s="6">
        <v>10</v>
      </c>
      <c r="H53" s="11">
        <f t="shared" si="20"/>
        <v>22.0440867676667</v>
      </c>
      <c r="I53" s="11">
        <f t="shared" si="21"/>
        <v>295.194086767667</v>
      </c>
      <c r="J53" s="11">
        <f t="shared" si="22"/>
        <v>0.249617433586166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2.09246081835344</v>
      </c>
      <c r="P53" s="11">
        <f t="shared" si="25"/>
        <v>0.522314699356995</v>
      </c>
      <c r="Q53" s="17">
        <f t="shared" si="26"/>
        <v>0.0679009109164093</v>
      </c>
      <c r="R53" s="11">
        <f t="shared" si="27"/>
        <v>0.115864991666667</v>
      </c>
      <c r="S53" s="18">
        <f t="shared" si="28"/>
        <v>0.58603474560939</v>
      </c>
      <c r="T53" s="3">
        <v>0.01</v>
      </c>
      <c r="U53" s="19">
        <f t="shared" si="29"/>
        <v>0.0058603474560939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0.0339103474560939</v>
      </c>
      <c r="AR53" s="27">
        <f t="shared" si="35"/>
        <v>89.1269166666667</v>
      </c>
      <c r="AS53" s="1">
        <f t="shared" si="36"/>
        <v>0.13</v>
      </c>
      <c r="AT53" s="2">
        <f>$E$3/12</f>
        <v>19.0166666666667</v>
      </c>
      <c r="AU53" s="1">
        <f t="shared" si="37"/>
        <v>50060.3257369219</v>
      </c>
    </row>
    <row r="54" s="1" customFormat="1" spans="1:47">
      <c r="A54" s="6"/>
      <c r="B54" s="6"/>
      <c r="C54" s="9">
        <v>10</v>
      </c>
      <c r="D54" s="12">
        <v>16.1910963419355</v>
      </c>
      <c r="E54" s="13">
        <f t="shared" si="38"/>
        <v>22.0440867676667</v>
      </c>
      <c r="F54" s="9" t="s">
        <v>107</v>
      </c>
      <c r="G54" s="6">
        <v>11</v>
      </c>
      <c r="H54" s="11">
        <f t="shared" si="20"/>
        <v>16.1910963419355</v>
      </c>
      <c r="I54" s="11">
        <f t="shared" si="21"/>
        <v>289.341096341935</v>
      </c>
      <c r="J54" s="11">
        <f t="shared" si="22"/>
        <v>0.128085641685163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1.49163881304663</v>
      </c>
      <c r="O54" s="11">
        <f t="shared" si="39"/>
        <v>0.969776472616489</v>
      </c>
      <c r="P54" s="11">
        <f t="shared" si="25"/>
        <v>0.124214441786257</v>
      </c>
      <c r="Q54" s="17">
        <f t="shared" si="26"/>
        <v>0.0161478774322135</v>
      </c>
      <c r="R54" s="11">
        <f t="shared" si="27"/>
        <v>0.115864991666667</v>
      </c>
      <c r="S54" s="18">
        <f t="shared" si="28"/>
        <v>0.139368045515158</v>
      </c>
      <c r="T54" s="3">
        <v>0.01</v>
      </c>
      <c r="U54" s="19">
        <f t="shared" si="29"/>
        <v>0.00139368045515158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0.0204936804551516</v>
      </c>
      <c r="AR54" s="27">
        <f t="shared" si="35"/>
        <v>89.1269166666667</v>
      </c>
      <c r="AS54" s="1">
        <f t="shared" si="36"/>
        <v>0.13</v>
      </c>
      <c r="AT54" s="2">
        <f>$E$3/12</f>
        <v>19.0166666666667</v>
      </c>
      <c r="AU54" s="1">
        <f t="shared" si="37"/>
        <v>30253.901717215</v>
      </c>
    </row>
    <row r="55" s="1" customFormat="1" spans="1:48">
      <c r="A55" s="6"/>
      <c r="B55" s="6"/>
      <c r="C55" s="9">
        <v>11</v>
      </c>
      <c r="D55" s="12">
        <v>10.6382222599</v>
      </c>
      <c r="E55" s="13">
        <f t="shared" si="38"/>
        <v>16.1910963419355</v>
      </c>
      <c r="F55" s="9" t="s">
        <v>109</v>
      </c>
      <c r="G55" s="6">
        <v>12</v>
      </c>
      <c r="H55" s="11">
        <f t="shared" si="20"/>
        <v>10.6382222599</v>
      </c>
      <c r="I55" s="11">
        <f t="shared" si="21"/>
        <v>283.7882222599</v>
      </c>
      <c r="J55" s="11">
        <f t="shared" si="22"/>
        <v>0.0663032932193476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1.7368311974969</v>
      </c>
      <c r="P55" s="11">
        <f t="shared" si="25"/>
        <v>0.115157628160147</v>
      </c>
      <c r="Q55" s="17">
        <f t="shared" si="26"/>
        <v>0.0149704916608192</v>
      </c>
      <c r="R55" s="11">
        <f t="shared" si="27"/>
        <v>0.115864991666667</v>
      </c>
      <c r="S55" s="18">
        <f t="shared" si="28"/>
        <v>0.129206341324288</v>
      </c>
      <c r="T55" s="3">
        <v>0.01</v>
      </c>
      <c r="U55" s="19">
        <f t="shared" si="29"/>
        <v>0.00129206341324288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0.0203920634132429</v>
      </c>
      <c r="AR55" s="27">
        <f t="shared" si="35"/>
        <v>89.1269166666667</v>
      </c>
      <c r="AS55" s="1">
        <f t="shared" si="36"/>
        <v>0.13</v>
      </c>
      <c r="AT55" s="2">
        <f>$E$3/12</f>
        <v>19.0166666666667</v>
      </c>
      <c r="AU55" s="1">
        <f t="shared" si="37"/>
        <v>30103.8890337721</v>
      </c>
      <c r="AV55" s="1">
        <f>SUM(AU44:AU55)</f>
        <v>525050.414517158</v>
      </c>
    </row>
    <row r="56" s="1" customFormat="1" spans="1:46">
      <c r="A56" s="6"/>
      <c r="B56" s="6"/>
      <c r="C56" s="9">
        <v>12</v>
      </c>
      <c r="D56" s="12">
        <v>4.02532440467742</v>
      </c>
      <c r="E56" s="13">
        <f t="shared" si="38"/>
        <v>10.6382222599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5.84</v>
      </c>
      <c r="E60" s="9"/>
      <c r="F60" s="9"/>
      <c r="G60" s="6">
        <v>1</v>
      </c>
      <c r="H60" s="11">
        <f t="shared" ref="H60:H71" si="40">E61</f>
        <v>5.84</v>
      </c>
      <c r="I60" s="11">
        <f t="shared" ref="I60:I71" si="41">H60+273.15</f>
        <v>278.99</v>
      </c>
      <c r="J60" s="11">
        <f t="shared" ref="J60:J71" si="42">EXP(($C$18*(I60-$C$16))/($C$19*I60*$C$16))</f>
        <v>0.0367506731493267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0.0507049037441261</v>
      </c>
      <c r="Q60" s="17">
        <f t="shared" ref="Q60:Q71" si="46">P60*$B$62</f>
        <v>0.00507049037441261</v>
      </c>
      <c r="R60" s="11">
        <f t="shared" ref="R60:R71" si="47">L60*$B$62</f>
        <v>0.13797</v>
      </c>
      <c r="S60" s="18">
        <f t="shared" ref="S60:S71" si="48">Q60/R60</f>
        <v>0.0367506731493267</v>
      </c>
      <c r="T60" s="3">
        <v>0.01</v>
      </c>
      <c r="U60" s="19">
        <f t="shared" ref="U60:U71" si="49">S60*T60</f>
        <v>0.000367506731493267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0.0126675067314933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9.43333333333333</v>
      </c>
      <c r="AU60" s="1">
        <f t="shared" ref="AU60:AU71" si="57">AT60*10000*AS60*0.67*AR60*AQ60</f>
        <v>11046.2734902975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1.386160694</v>
      </c>
      <c r="E61" s="13">
        <f t="shared" ref="E61:E72" si="58">D60</f>
        <v>5.84</v>
      </c>
      <c r="F61" s="9" t="s">
        <v>107</v>
      </c>
      <c r="G61" s="6">
        <v>2</v>
      </c>
      <c r="H61" s="11">
        <f t="shared" si="40"/>
        <v>1.386160694</v>
      </c>
      <c r="I61" s="11">
        <f t="shared" si="41"/>
        <v>274.536160694</v>
      </c>
      <c r="J61" s="11">
        <f t="shared" si="42"/>
        <v>0.0208627786565345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2.70869509625587</v>
      </c>
      <c r="P61" s="11">
        <f t="shared" si="45"/>
        <v>0.0565109062412268</v>
      </c>
      <c r="Q61" s="17">
        <f t="shared" si="46"/>
        <v>0.00565109062412268</v>
      </c>
      <c r="R61" s="11">
        <f t="shared" si="47"/>
        <v>0.13797</v>
      </c>
      <c r="S61" s="18">
        <f t="shared" si="48"/>
        <v>0.040958836153676</v>
      </c>
      <c r="T61" s="3">
        <v>0.01</v>
      </c>
      <c r="U61" s="19">
        <f t="shared" si="49"/>
        <v>0.00040958836153676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0.0127095883615368</v>
      </c>
      <c r="AR61" s="27">
        <f t="shared" si="55"/>
        <v>137.97</v>
      </c>
      <c r="AS61" s="1">
        <f t="shared" si="56"/>
        <v>0.1</v>
      </c>
      <c r="AT61" s="2">
        <f>$E$5/12</f>
        <v>9.43333333333333</v>
      </c>
      <c r="AU61" s="1">
        <f t="shared" si="57"/>
        <v>11082.9693614133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5.66018158882143</v>
      </c>
      <c r="E62" s="13">
        <f t="shared" si="58"/>
        <v>1.386160694</v>
      </c>
      <c r="F62" s="9" t="s">
        <v>107</v>
      </c>
      <c r="G62" s="6">
        <v>3</v>
      </c>
      <c r="H62" s="11">
        <f t="shared" si="40"/>
        <v>5.66018158882143</v>
      </c>
      <c r="I62" s="11">
        <f t="shared" si="41"/>
        <v>278.810181588821</v>
      </c>
      <c r="J62" s="11">
        <f t="shared" si="42"/>
        <v>0.0359326993489939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4.03188419001465</v>
      </c>
      <c r="P62" s="11">
        <f t="shared" si="45"/>
        <v>0.144876482409758</v>
      </c>
      <c r="Q62" s="17">
        <f t="shared" si="46"/>
        <v>0.0144876482409758</v>
      </c>
      <c r="R62" s="11">
        <f t="shared" si="47"/>
        <v>0.13797</v>
      </c>
      <c r="S62" s="18">
        <f t="shared" si="48"/>
        <v>0.105005785612639</v>
      </c>
      <c r="T62" s="3">
        <v>0.01</v>
      </c>
      <c r="U62" s="19">
        <f t="shared" si="49"/>
        <v>0.00105005785612639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0.0133500578561264</v>
      </c>
      <c r="AR62" s="27">
        <f t="shared" si="55"/>
        <v>137.97</v>
      </c>
      <c r="AS62" s="1">
        <f t="shared" si="56"/>
        <v>0.1</v>
      </c>
      <c r="AT62" s="2">
        <f>$E$5/12</f>
        <v>9.43333333333333</v>
      </c>
      <c r="AU62" s="1">
        <f t="shared" si="57"/>
        <v>11641.4692579905</v>
      </c>
    </row>
    <row r="63" s="1" customFormat="1" spans="1:47">
      <c r="A63" s="6"/>
      <c r="B63" s="6"/>
      <c r="C63" s="9">
        <v>3</v>
      </c>
      <c r="D63" s="12">
        <v>12.2230971786452</v>
      </c>
      <c r="E63" s="13">
        <f t="shared" si="58"/>
        <v>5.66018158882143</v>
      </c>
      <c r="F63" s="9" t="s">
        <v>107</v>
      </c>
      <c r="G63" s="6">
        <v>4</v>
      </c>
      <c r="H63" s="11">
        <f t="shared" si="40"/>
        <v>12.2230971786452</v>
      </c>
      <c r="I63" s="11">
        <f t="shared" si="41"/>
        <v>285.373097178645</v>
      </c>
      <c r="J63" s="11">
        <f t="shared" si="42"/>
        <v>0.0802211434254687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5.26670770760489</v>
      </c>
      <c r="P63" s="11">
        <f t="shared" si="45"/>
        <v>0.422501314391793</v>
      </c>
      <c r="Q63" s="17">
        <f t="shared" si="46"/>
        <v>0.0422501314391793</v>
      </c>
      <c r="R63" s="11">
        <f t="shared" si="47"/>
        <v>0.13797</v>
      </c>
      <c r="S63" s="18">
        <f t="shared" si="48"/>
        <v>0.30622694382242</v>
      </c>
      <c r="T63" s="3">
        <v>0.01</v>
      </c>
      <c r="U63" s="19">
        <f t="shared" si="49"/>
        <v>0.0030622694382242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0.0211122694382242</v>
      </c>
      <c r="AR63" s="27">
        <f t="shared" si="55"/>
        <v>137.97</v>
      </c>
      <c r="AS63" s="1">
        <f t="shared" si="56"/>
        <v>0.1</v>
      </c>
      <c r="AT63" s="2">
        <f>$E$5/12</f>
        <v>9.43333333333333</v>
      </c>
      <c r="AU63" s="1">
        <f t="shared" si="57"/>
        <v>18410.2449802276</v>
      </c>
    </row>
    <row r="64" s="1" customFormat="1" spans="1:47">
      <c r="A64" s="6"/>
      <c r="B64" s="6"/>
      <c r="C64" s="9">
        <v>4</v>
      </c>
      <c r="D64" s="12">
        <v>17.4361697944333</v>
      </c>
      <c r="E64" s="13">
        <f t="shared" si="58"/>
        <v>12.2230971786452</v>
      </c>
      <c r="F64" s="9" t="s">
        <v>107</v>
      </c>
      <c r="G64" s="6">
        <v>5</v>
      </c>
      <c r="H64" s="11">
        <f t="shared" si="40"/>
        <v>17.4361697944333</v>
      </c>
      <c r="I64" s="11">
        <f t="shared" si="41"/>
        <v>290.586169794433</v>
      </c>
      <c r="J64" s="11">
        <f t="shared" si="42"/>
        <v>0.147951715309032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4.60199607355244</v>
      </c>
      <c r="O64" s="11">
        <f t="shared" si="59"/>
        <v>1.62191031966065</v>
      </c>
      <c r="P64" s="11">
        <f t="shared" si="45"/>
        <v>0.239964413871215</v>
      </c>
      <c r="Q64" s="17">
        <f t="shared" si="46"/>
        <v>0.0239964413871215</v>
      </c>
      <c r="R64" s="11">
        <f t="shared" si="47"/>
        <v>0.13797</v>
      </c>
      <c r="S64" s="18">
        <f t="shared" si="48"/>
        <v>0.173925066225422</v>
      </c>
      <c r="T64" s="3">
        <v>0.01</v>
      </c>
      <c r="U64" s="19">
        <f t="shared" si="49"/>
        <v>0.00173925066225422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0.0197892506622542</v>
      </c>
      <c r="AR64" s="27">
        <f t="shared" si="55"/>
        <v>137.97</v>
      </c>
      <c r="AS64" s="1">
        <f t="shared" si="56"/>
        <v>0.1</v>
      </c>
      <c r="AT64" s="2">
        <f>$E$5/12</f>
        <v>9.43333333333333</v>
      </c>
      <c r="AU64" s="1">
        <f t="shared" si="57"/>
        <v>17256.550923304</v>
      </c>
    </row>
    <row r="65" s="1" customFormat="1" spans="1:47">
      <c r="A65" s="6"/>
      <c r="B65" s="6"/>
      <c r="C65" s="9">
        <v>5</v>
      </c>
      <c r="D65" s="12">
        <v>21.2360829706452</v>
      </c>
      <c r="E65" s="13">
        <f t="shared" si="58"/>
        <v>17.4361697944333</v>
      </c>
      <c r="F65" s="9" t="s">
        <v>109</v>
      </c>
      <c r="G65" s="6">
        <v>6</v>
      </c>
      <c r="H65" s="11">
        <f t="shared" si="40"/>
        <v>21.2360829706452</v>
      </c>
      <c r="I65" s="11">
        <f t="shared" si="41"/>
        <v>294.386082970645</v>
      </c>
      <c r="J65" s="11">
        <f t="shared" si="42"/>
        <v>0.228011721478667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2.76164590578944</v>
      </c>
      <c r="P65" s="11">
        <f t="shared" si="45"/>
        <v>0.629687637093563</v>
      </c>
      <c r="Q65" s="17">
        <f t="shared" si="46"/>
        <v>0.0629687637093563</v>
      </c>
      <c r="R65" s="11">
        <f t="shared" si="47"/>
        <v>0.13797</v>
      </c>
      <c r="S65" s="18">
        <f t="shared" si="48"/>
        <v>0.456394605416803</v>
      </c>
      <c r="T65" s="3">
        <v>0.01</v>
      </c>
      <c r="U65" s="19">
        <f t="shared" si="49"/>
        <v>0.00456394605416803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0.022613946054168</v>
      </c>
      <c r="AR65" s="27">
        <f t="shared" si="55"/>
        <v>137.97</v>
      </c>
      <c r="AS65" s="1">
        <f t="shared" si="56"/>
        <v>0.1</v>
      </c>
      <c r="AT65" s="2">
        <f>$E$5/12</f>
        <v>9.43333333333333</v>
      </c>
      <c r="AU65" s="1">
        <f t="shared" si="57"/>
        <v>19719.7316018104</v>
      </c>
    </row>
    <row r="66" s="1" customFormat="1" spans="1:47">
      <c r="A66" s="6"/>
      <c r="B66" s="6"/>
      <c r="C66" s="9">
        <v>6</v>
      </c>
      <c r="D66" s="12">
        <v>25.1736118636667</v>
      </c>
      <c r="E66" s="13">
        <f t="shared" si="58"/>
        <v>21.2360829706452</v>
      </c>
      <c r="F66" s="9" t="s">
        <v>107</v>
      </c>
      <c r="G66" s="6">
        <v>7</v>
      </c>
      <c r="H66" s="11">
        <f t="shared" si="40"/>
        <v>25.1736118636667</v>
      </c>
      <c r="I66" s="11">
        <f t="shared" si="41"/>
        <v>298.323611863667</v>
      </c>
      <c r="J66" s="11">
        <f t="shared" si="42"/>
        <v>0.352816348726999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3.51165826869588</v>
      </c>
      <c r="P66" s="11">
        <f t="shared" si="45"/>
        <v>1.23897044833825</v>
      </c>
      <c r="Q66" s="17">
        <f t="shared" si="46"/>
        <v>0.123897044833825</v>
      </c>
      <c r="R66" s="11">
        <f t="shared" si="47"/>
        <v>0.13797</v>
      </c>
      <c r="S66" s="18">
        <f t="shared" si="48"/>
        <v>0.897999890076288</v>
      </c>
      <c r="T66" s="3">
        <v>0.01</v>
      </c>
      <c r="U66" s="19">
        <f t="shared" si="49"/>
        <v>0.00897999890076288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0.0321799989007629</v>
      </c>
      <c r="AR66" s="27">
        <f t="shared" si="55"/>
        <v>137.97</v>
      </c>
      <c r="AS66" s="1">
        <f t="shared" si="56"/>
        <v>0.1</v>
      </c>
      <c r="AT66" s="2">
        <f>$E$5/12</f>
        <v>9.43333333333333</v>
      </c>
      <c r="AU66" s="1">
        <f t="shared" si="57"/>
        <v>28061.4864716472</v>
      </c>
    </row>
    <row r="67" s="1" customFormat="1" spans="1:47">
      <c r="A67" s="6"/>
      <c r="B67" s="6"/>
      <c r="C67" s="9">
        <v>7</v>
      </c>
      <c r="D67" s="12">
        <v>27.5951205232258</v>
      </c>
      <c r="E67" s="13">
        <f t="shared" si="58"/>
        <v>25.1736118636667</v>
      </c>
      <c r="F67" s="9" t="s">
        <v>107</v>
      </c>
      <c r="G67" s="6">
        <v>8</v>
      </c>
      <c r="H67" s="11">
        <f t="shared" si="40"/>
        <v>27.5951205232258</v>
      </c>
      <c r="I67" s="11">
        <f t="shared" si="41"/>
        <v>300.745120523226</v>
      </c>
      <c r="J67" s="11">
        <f t="shared" si="42"/>
        <v>0.458858434102341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3.65238782035762</v>
      </c>
      <c r="P67" s="11">
        <f t="shared" si="45"/>
        <v>1.67592895598376</v>
      </c>
      <c r="Q67" s="17">
        <f t="shared" si="46"/>
        <v>0.167592895598376</v>
      </c>
      <c r="R67" s="11">
        <f t="shared" si="47"/>
        <v>0.13797</v>
      </c>
      <c r="S67" s="18">
        <f t="shared" si="48"/>
        <v>1.21470533883001</v>
      </c>
      <c r="T67" s="3">
        <v>0.01</v>
      </c>
      <c r="U67" s="19">
        <f t="shared" si="49"/>
        <v>0.0121470533883001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0.0353470533883001</v>
      </c>
      <c r="AR67" s="27">
        <f t="shared" si="55"/>
        <v>137.97</v>
      </c>
      <c r="AS67" s="1">
        <f t="shared" si="56"/>
        <v>0.1</v>
      </c>
      <c r="AT67" s="2">
        <f>$E$5/12</f>
        <v>9.43333333333333</v>
      </c>
      <c r="AU67" s="1">
        <f t="shared" si="57"/>
        <v>30823.2098928027</v>
      </c>
    </row>
    <row r="68" s="1" customFormat="1" spans="1:47">
      <c r="A68" s="6"/>
      <c r="B68" s="6"/>
      <c r="C68" s="9">
        <v>8</v>
      </c>
      <c r="D68" s="12">
        <v>27.3303753577419</v>
      </c>
      <c r="E68" s="13">
        <f t="shared" si="58"/>
        <v>27.5951205232258</v>
      </c>
      <c r="F68" s="9" t="s">
        <v>107</v>
      </c>
      <c r="G68" s="6">
        <v>9</v>
      </c>
      <c r="H68" s="11">
        <f t="shared" si="40"/>
        <v>27.3303753577419</v>
      </c>
      <c r="I68" s="11">
        <f t="shared" si="41"/>
        <v>300.480375357742</v>
      </c>
      <c r="J68" s="11">
        <f t="shared" si="42"/>
        <v>0.445954314834256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3.35615886437386</v>
      </c>
      <c r="P68" s="11">
        <f t="shared" si="45"/>
        <v>1.49669352683676</v>
      </c>
      <c r="Q68" s="17">
        <f t="shared" si="46"/>
        <v>0.149669352683676</v>
      </c>
      <c r="R68" s="11">
        <f t="shared" si="47"/>
        <v>0.13797</v>
      </c>
      <c r="S68" s="18">
        <f t="shared" si="48"/>
        <v>1.08479635198721</v>
      </c>
      <c r="T68" s="3">
        <v>0.01</v>
      </c>
      <c r="U68" s="19">
        <f t="shared" si="49"/>
        <v>0.0108479635198721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0.0288979635198721</v>
      </c>
      <c r="AR68" s="27">
        <f t="shared" si="55"/>
        <v>137.97</v>
      </c>
      <c r="AS68" s="1">
        <f t="shared" si="56"/>
        <v>0.1</v>
      </c>
      <c r="AT68" s="2">
        <f>$E$5/12</f>
        <v>9.43333333333333</v>
      </c>
      <c r="AU68" s="1">
        <f t="shared" si="57"/>
        <v>25199.4978269506</v>
      </c>
    </row>
    <row r="69" s="1" customFormat="1" spans="1:47">
      <c r="A69" s="6"/>
      <c r="B69" s="6"/>
      <c r="C69" s="9">
        <v>9</v>
      </c>
      <c r="D69" s="12">
        <v>22.0440867676667</v>
      </c>
      <c r="E69" s="13">
        <f t="shared" si="58"/>
        <v>27.3303753577419</v>
      </c>
      <c r="F69" s="9" t="s">
        <v>107</v>
      </c>
      <c r="G69" s="6">
        <v>10</v>
      </c>
      <c r="H69" s="11">
        <f t="shared" si="40"/>
        <v>22.0440867676667</v>
      </c>
      <c r="I69" s="11">
        <f t="shared" si="41"/>
        <v>295.194086767667</v>
      </c>
      <c r="J69" s="11">
        <f t="shared" si="42"/>
        <v>0.249617433586166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3.2391653375371</v>
      </c>
      <c r="P69" s="11">
        <f t="shared" si="45"/>
        <v>0.808552138517277</v>
      </c>
      <c r="Q69" s="17">
        <f t="shared" si="46"/>
        <v>0.0808552138517278</v>
      </c>
      <c r="R69" s="11">
        <f t="shared" si="47"/>
        <v>0.13797</v>
      </c>
      <c r="S69" s="18">
        <f t="shared" si="48"/>
        <v>0.586034745609392</v>
      </c>
      <c r="T69" s="3">
        <v>0.01</v>
      </c>
      <c r="U69" s="19">
        <f t="shared" si="49"/>
        <v>0.00586034745609392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0.0239103474560939</v>
      </c>
      <c r="AR69" s="27">
        <f t="shared" si="55"/>
        <v>137.97</v>
      </c>
      <c r="AS69" s="1">
        <f t="shared" si="56"/>
        <v>0.1</v>
      </c>
      <c r="AT69" s="2">
        <f>$E$5/12</f>
        <v>9.43333333333333</v>
      </c>
      <c r="AU69" s="1">
        <f t="shared" si="57"/>
        <v>20850.2148723087</v>
      </c>
    </row>
    <row r="70" s="1" customFormat="1" spans="1:47">
      <c r="A70" s="6"/>
      <c r="B70" s="6"/>
      <c r="C70" s="9">
        <v>10</v>
      </c>
      <c r="D70" s="12">
        <v>16.1910963419355</v>
      </c>
      <c r="E70" s="13">
        <f t="shared" si="58"/>
        <v>22.0440867676667</v>
      </c>
      <c r="F70" s="9" t="s">
        <v>107</v>
      </c>
      <c r="G70" s="6">
        <v>11</v>
      </c>
      <c r="H70" s="11">
        <f t="shared" si="40"/>
        <v>16.1910963419355</v>
      </c>
      <c r="I70" s="11">
        <f t="shared" si="41"/>
        <v>289.341096341935</v>
      </c>
      <c r="J70" s="11">
        <f t="shared" si="42"/>
        <v>0.128085641685163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2.30908253906883</v>
      </c>
      <c r="O70" s="11">
        <f t="shared" si="59"/>
        <v>1.50123065995099</v>
      </c>
      <c r="P70" s="11">
        <f t="shared" si="45"/>
        <v>0.192286092397264</v>
      </c>
      <c r="Q70" s="17">
        <f t="shared" si="46"/>
        <v>0.0192286092397264</v>
      </c>
      <c r="R70" s="11">
        <f t="shared" si="47"/>
        <v>0.13797</v>
      </c>
      <c r="S70" s="18">
        <f t="shared" si="48"/>
        <v>0.139368045515158</v>
      </c>
      <c r="T70" s="3">
        <v>0.01</v>
      </c>
      <c r="U70" s="19">
        <f t="shared" si="49"/>
        <v>0.00139368045515158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0.0136936804551516</v>
      </c>
      <c r="AR70" s="27">
        <f t="shared" si="55"/>
        <v>137.97</v>
      </c>
      <c r="AS70" s="1">
        <f t="shared" si="56"/>
        <v>0.1</v>
      </c>
      <c r="AT70" s="2">
        <f>$E$5/12</f>
        <v>9.43333333333333</v>
      </c>
      <c r="AU70" s="1">
        <f t="shared" si="57"/>
        <v>11941.1137963148</v>
      </c>
    </row>
    <row r="71" s="1" customFormat="1" spans="1:48">
      <c r="A71" s="6"/>
      <c r="B71" s="6"/>
      <c r="C71" s="9">
        <v>11</v>
      </c>
      <c r="D71" s="12">
        <v>10.6382222599</v>
      </c>
      <c r="E71" s="13">
        <f t="shared" si="58"/>
        <v>16.1910963419355</v>
      </c>
      <c r="F71" s="9" t="s">
        <v>109</v>
      </c>
      <c r="G71" s="6">
        <v>12</v>
      </c>
      <c r="H71" s="11">
        <f t="shared" si="40"/>
        <v>10.6382222599</v>
      </c>
      <c r="I71" s="11">
        <f t="shared" si="41"/>
        <v>283.7882222599</v>
      </c>
      <c r="J71" s="11">
        <f t="shared" si="42"/>
        <v>0.0663032932193476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2.68864456755373</v>
      </c>
      <c r="P71" s="11">
        <f t="shared" si="45"/>
        <v>0.178265989125121</v>
      </c>
      <c r="Q71" s="17">
        <f t="shared" si="46"/>
        <v>0.0178265989125121</v>
      </c>
      <c r="R71" s="11">
        <f t="shared" si="47"/>
        <v>0.13797</v>
      </c>
      <c r="S71" s="18">
        <f t="shared" si="48"/>
        <v>0.129206341324288</v>
      </c>
      <c r="T71" s="3">
        <v>0.01</v>
      </c>
      <c r="U71" s="19">
        <f t="shared" si="49"/>
        <v>0.00129206341324288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0.0135920634132429</v>
      </c>
      <c r="AR71" s="27">
        <f t="shared" si="55"/>
        <v>137.97</v>
      </c>
      <c r="AS71" s="1">
        <f t="shared" si="56"/>
        <v>0.1</v>
      </c>
      <c r="AT71" s="2">
        <f>$E$5/12</f>
        <v>9.43333333333333</v>
      </c>
      <c r="AU71" s="1">
        <f t="shared" si="57"/>
        <v>11852.5020702671</v>
      </c>
      <c r="AV71" s="1">
        <f>SUM(AU60:AU71)</f>
        <v>217885.264545334</v>
      </c>
    </row>
    <row r="72" s="1" customFormat="1" spans="1:46">
      <c r="A72" s="6"/>
      <c r="B72" s="6"/>
      <c r="C72" s="9">
        <v>12</v>
      </c>
      <c r="D72" s="12">
        <v>4.02532440467742</v>
      </c>
      <c r="E72" s="13">
        <f t="shared" si="58"/>
        <v>10.6382222599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5.84</v>
      </c>
      <c r="E76" s="9"/>
      <c r="F76" s="9"/>
      <c r="G76" s="6">
        <v>1</v>
      </c>
      <c r="H76" s="11">
        <f t="shared" ref="H76:H87" si="60">E77</f>
        <v>5.84</v>
      </c>
      <c r="I76" s="11">
        <f t="shared" ref="I76:I87" si="61">H76+273.15</f>
        <v>278.99</v>
      </c>
      <c r="J76" s="11">
        <f t="shared" ref="J76:J87" si="62">EXP(($C$18*(I76-$C$16))/($C$19*I76*$C$16))</f>
        <v>0.0367506731493267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0.0028761842445687</v>
      </c>
      <c r="Q76" s="17">
        <f t="shared" ref="Q76:Q87" si="66">P76*$B$78</f>
        <v>0.000373903951793931</v>
      </c>
      <c r="R76" s="11">
        <f t="shared" ref="R76:R87" si="67">L76*$B$78</f>
        <v>0.0101740708333333</v>
      </c>
      <c r="S76" s="18">
        <f t="shared" ref="S76:S87" si="68">Q76/R76</f>
        <v>0.0367506731493268</v>
      </c>
      <c r="T76" s="3">
        <v>0.01</v>
      </c>
      <c r="U76" s="19">
        <f t="shared" ref="U76:U87" si="69">S76*T76</f>
        <v>0.000367506731493268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0.0119675067314933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1.386160694</v>
      </c>
      <c r="E77" s="13">
        <f t="shared" ref="E77:E88" si="78">D76</f>
        <v>5.84</v>
      </c>
      <c r="F77" s="9" t="s">
        <v>107</v>
      </c>
      <c r="G77" s="6">
        <v>2</v>
      </c>
      <c r="H77" s="11">
        <f t="shared" si="60"/>
        <v>1.386160694</v>
      </c>
      <c r="I77" s="11">
        <f t="shared" si="61"/>
        <v>274.536160694</v>
      </c>
      <c r="J77" s="11">
        <f t="shared" si="62"/>
        <v>0.0208627786565345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0.153647982422098</v>
      </c>
      <c r="P77" s="11">
        <f t="shared" si="65"/>
        <v>0.00320552384829534</v>
      </c>
      <c r="Q77" s="17">
        <f t="shared" si="66"/>
        <v>0.000416718100278394</v>
      </c>
      <c r="R77" s="11">
        <f t="shared" si="67"/>
        <v>0.0101740708333333</v>
      </c>
      <c r="S77" s="18">
        <f t="shared" si="68"/>
        <v>0.0409588361536761</v>
      </c>
      <c r="T77" s="3">
        <v>0.01</v>
      </c>
      <c r="U77" s="19">
        <f t="shared" si="69"/>
        <v>0.000409588361536761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0.0120095883615368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5.66018158882143</v>
      </c>
      <c r="E78" s="13">
        <f t="shared" si="78"/>
        <v>1.386160694</v>
      </c>
      <c r="F78" s="9" t="s">
        <v>107</v>
      </c>
      <c r="G78" s="6">
        <v>3</v>
      </c>
      <c r="H78" s="11">
        <f t="shared" si="60"/>
        <v>5.66018158882143</v>
      </c>
      <c r="I78" s="11">
        <f t="shared" si="61"/>
        <v>278.810181588821</v>
      </c>
      <c r="J78" s="11">
        <f t="shared" si="62"/>
        <v>0.0359326993489939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0.228704541907136</v>
      </c>
      <c r="P78" s="11">
        <f t="shared" si="65"/>
        <v>0.00821797154409848</v>
      </c>
      <c r="Q78" s="17">
        <f t="shared" si="66"/>
        <v>0.0010683363007328</v>
      </c>
      <c r="R78" s="11">
        <f t="shared" si="67"/>
        <v>0.0101740708333333</v>
      </c>
      <c r="S78" s="18">
        <f t="shared" si="68"/>
        <v>0.105005785612639</v>
      </c>
      <c r="T78" s="3">
        <v>0.01</v>
      </c>
      <c r="U78" s="19">
        <f t="shared" si="69"/>
        <v>0.00105005785612639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0.0126500578561264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12.2230971786452</v>
      </c>
      <c r="E79" s="13">
        <f t="shared" si="78"/>
        <v>5.66018158882143</v>
      </c>
      <c r="F79" s="9" t="s">
        <v>107</v>
      </c>
      <c r="G79" s="6">
        <v>4</v>
      </c>
      <c r="H79" s="11">
        <f t="shared" si="60"/>
        <v>12.2230971786452</v>
      </c>
      <c r="I79" s="11">
        <f t="shared" si="61"/>
        <v>285.373097178645</v>
      </c>
      <c r="J79" s="11">
        <f t="shared" si="62"/>
        <v>0.0802211434254687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0.298748653696371</v>
      </c>
      <c r="P79" s="11">
        <f t="shared" si="65"/>
        <v>0.0239659585963422</v>
      </c>
      <c r="Q79" s="17">
        <f t="shared" si="66"/>
        <v>0.00311557461752449</v>
      </c>
      <c r="R79" s="11">
        <f t="shared" si="67"/>
        <v>0.0101740708333333</v>
      </c>
      <c r="S79" s="18">
        <f t="shared" si="68"/>
        <v>0.306226943822421</v>
      </c>
      <c r="T79" s="3">
        <v>0.01</v>
      </c>
      <c r="U79" s="19">
        <f t="shared" si="69"/>
        <v>0.00306226943822421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0.0221622694382242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17.4361697944333</v>
      </c>
      <c r="E80" s="13">
        <f t="shared" si="78"/>
        <v>12.2230971786452</v>
      </c>
      <c r="F80" s="9" t="s">
        <v>107</v>
      </c>
      <c r="G80" s="6">
        <v>5</v>
      </c>
      <c r="H80" s="11">
        <f t="shared" si="60"/>
        <v>17.4361697944333</v>
      </c>
      <c r="I80" s="11">
        <f t="shared" si="61"/>
        <v>290.586169794433</v>
      </c>
      <c r="J80" s="11">
        <f t="shared" si="62"/>
        <v>0.147951715309032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0.261043560345027</v>
      </c>
      <c r="O80" s="11">
        <f t="shared" si="79"/>
        <v>0.0920012180883347</v>
      </c>
      <c r="P80" s="11">
        <f t="shared" si="65"/>
        <v>0.0136117380266895</v>
      </c>
      <c r="Q80" s="17">
        <f t="shared" si="66"/>
        <v>0.00176952594346963</v>
      </c>
      <c r="R80" s="11">
        <f t="shared" si="67"/>
        <v>0.0101740708333333</v>
      </c>
      <c r="S80" s="18">
        <f t="shared" si="68"/>
        <v>0.173925066225422</v>
      </c>
      <c r="T80" s="3">
        <v>0.01</v>
      </c>
      <c r="U80" s="19">
        <f t="shared" si="69"/>
        <v>0.00173925066225422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0.0208392506622542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21.2360829706452</v>
      </c>
      <c r="E81" s="13">
        <f t="shared" si="78"/>
        <v>17.4361697944333</v>
      </c>
      <c r="F81" s="9" t="s">
        <v>109</v>
      </c>
      <c r="G81" s="6">
        <v>6</v>
      </c>
      <c r="H81" s="11">
        <f t="shared" si="60"/>
        <v>21.2360829706452</v>
      </c>
      <c r="I81" s="11">
        <f t="shared" si="61"/>
        <v>294.386082970645</v>
      </c>
      <c r="J81" s="11">
        <f t="shared" si="62"/>
        <v>0.228011721478667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0.156651563394979</v>
      </c>
      <c r="P81" s="11">
        <f t="shared" si="65"/>
        <v>0.0357183926420136</v>
      </c>
      <c r="Q81" s="17">
        <f t="shared" si="66"/>
        <v>0.00464339104346177</v>
      </c>
      <c r="R81" s="11">
        <f t="shared" si="67"/>
        <v>0.0101740708333333</v>
      </c>
      <c r="S81" s="18">
        <f t="shared" si="68"/>
        <v>0.456394605416805</v>
      </c>
      <c r="T81" s="3">
        <v>0.01</v>
      </c>
      <c r="U81" s="19">
        <f t="shared" si="69"/>
        <v>0.00456394605416805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0.023663946054168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25.1736118636667</v>
      </c>
      <c r="E82" s="13">
        <f t="shared" si="78"/>
        <v>21.2360829706452</v>
      </c>
      <c r="F82" s="9" t="s">
        <v>107</v>
      </c>
      <c r="G82" s="6">
        <v>7</v>
      </c>
      <c r="H82" s="11">
        <f t="shared" si="60"/>
        <v>25.1736118636667</v>
      </c>
      <c r="I82" s="11">
        <f t="shared" si="61"/>
        <v>298.323611863667</v>
      </c>
      <c r="J82" s="11">
        <f t="shared" si="62"/>
        <v>0.352816348726999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0.199195254086298</v>
      </c>
      <c r="P82" s="11">
        <f t="shared" si="65"/>
        <v>0.0702793422304746</v>
      </c>
      <c r="Q82" s="17">
        <f t="shared" si="66"/>
        <v>0.0091363144899617</v>
      </c>
      <c r="R82" s="11">
        <f t="shared" si="67"/>
        <v>0.0101740708333333</v>
      </c>
      <c r="S82" s="18">
        <f t="shared" si="68"/>
        <v>0.897999890076291</v>
      </c>
      <c r="T82" s="3">
        <v>0.01</v>
      </c>
      <c r="U82" s="19">
        <f t="shared" si="69"/>
        <v>0.00897999890076291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0.0338799989007629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27.5951205232258</v>
      </c>
      <c r="E83" s="13">
        <f t="shared" si="78"/>
        <v>25.1736118636667</v>
      </c>
      <c r="F83" s="9" t="s">
        <v>107</v>
      </c>
      <c r="G83" s="6">
        <v>8</v>
      </c>
      <c r="H83" s="11">
        <f t="shared" si="60"/>
        <v>27.5951205232258</v>
      </c>
      <c r="I83" s="11">
        <f t="shared" si="61"/>
        <v>300.745120523226</v>
      </c>
      <c r="J83" s="11">
        <f t="shared" si="62"/>
        <v>0.458858434102341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0.207177995189157</v>
      </c>
      <c r="P83" s="11">
        <f t="shared" si="65"/>
        <v>0.0950653704529589</v>
      </c>
      <c r="Q83" s="17">
        <f t="shared" si="66"/>
        <v>0.0123584981588847</v>
      </c>
      <c r="R83" s="11">
        <f t="shared" si="67"/>
        <v>0.0101740708333333</v>
      </c>
      <c r="S83" s="18">
        <f t="shared" si="68"/>
        <v>1.21470533883001</v>
      </c>
      <c r="T83" s="3">
        <v>0.01</v>
      </c>
      <c r="U83" s="19">
        <f t="shared" si="69"/>
        <v>0.0121470533883001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0.0370470533883001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27.3303753577419</v>
      </c>
      <c r="E84" s="13">
        <f t="shared" si="78"/>
        <v>27.5951205232258</v>
      </c>
      <c r="F84" s="9" t="s">
        <v>107</v>
      </c>
      <c r="G84" s="6">
        <v>9</v>
      </c>
      <c r="H84" s="11">
        <f t="shared" si="60"/>
        <v>27.3303753577419</v>
      </c>
      <c r="I84" s="11">
        <f t="shared" si="61"/>
        <v>300.480375357742</v>
      </c>
      <c r="J84" s="11">
        <f t="shared" si="62"/>
        <v>0.445954314834256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0.190374708069531</v>
      </c>
      <c r="P84" s="11">
        <f t="shared" si="65"/>
        <v>0.0848984224989194</v>
      </c>
      <c r="Q84" s="17">
        <f t="shared" si="66"/>
        <v>0.0110367949248595</v>
      </c>
      <c r="R84" s="11">
        <f t="shared" si="67"/>
        <v>0.0101740708333333</v>
      </c>
      <c r="S84" s="18">
        <f t="shared" si="68"/>
        <v>1.08479635198722</v>
      </c>
      <c r="T84" s="3">
        <v>0.01</v>
      </c>
      <c r="U84" s="19">
        <f t="shared" si="69"/>
        <v>0.0108479635198722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0.0299479635198722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22.0440867676667</v>
      </c>
      <c r="E85" s="13">
        <f t="shared" si="78"/>
        <v>27.3303753577419</v>
      </c>
      <c r="F85" s="9" t="s">
        <v>107</v>
      </c>
      <c r="G85" s="6">
        <v>10</v>
      </c>
      <c r="H85" s="11">
        <f t="shared" si="60"/>
        <v>22.0440867676667</v>
      </c>
      <c r="I85" s="11">
        <f t="shared" si="61"/>
        <v>295.194086767667</v>
      </c>
      <c r="J85" s="11">
        <f t="shared" si="62"/>
        <v>0.249617433586166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0.183738368903945</v>
      </c>
      <c r="P85" s="11">
        <f t="shared" si="65"/>
        <v>0.045864300097111</v>
      </c>
      <c r="Q85" s="17">
        <f t="shared" si="66"/>
        <v>0.00596235901262443</v>
      </c>
      <c r="R85" s="11">
        <f t="shared" si="67"/>
        <v>0.0101740708333333</v>
      </c>
      <c r="S85" s="18">
        <f t="shared" si="68"/>
        <v>0.586034745609393</v>
      </c>
      <c r="T85" s="3">
        <v>0.01</v>
      </c>
      <c r="U85" s="19">
        <f t="shared" si="69"/>
        <v>0.00586034745609393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0.0249603474560939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16.1910963419355</v>
      </c>
      <c r="E86" s="13">
        <f t="shared" si="78"/>
        <v>22.0440867676667</v>
      </c>
      <c r="F86" s="9" t="s">
        <v>107</v>
      </c>
      <c r="G86" s="6">
        <v>11</v>
      </c>
      <c r="H86" s="11">
        <f t="shared" si="60"/>
        <v>16.1910963419355</v>
      </c>
      <c r="I86" s="11">
        <f t="shared" si="61"/>
        <v>289.341096341935</v>
      </c>
      <c r="J86" s="11">
        <f t="shared" si="62"/>
        <v>0.128085641685163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0.130980365366493</v>
      </c>
      <c r="O86" s="11">
        <f t="shared" si="79"/>
        <v>0.085155786773675</v>
      </c>
      <c r="P86" s="11">
        <f t="shared" si="65"/>
        <v>0.0109072335921111</v>
      </c>
      <c r="Q86" s="17">
        <f t="shared" si="66"/>
        <v>0.00141794036697445</v>
      </c>
      <c r="R86" s="11">
        <f t="shared" si="67"/>
        <v>0.0101740708333333</v>
      </c>
      <c r="S86" s="18">
        <f t="shared" si="68"/>
        <v>0.139368045515159</v>
      </c>
      <c r="T86" s="3">
        <v>0.01</v>
      </c>
      <c r="U86" s="19">
        <f t="shared" si="69"/>
        <v>0.00139368045515159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0.0129936804551516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10.6382222599</v>
      </c>
      <c r="E87" s="13">
        <f t="shared" si="78"/>
        <v>16.1910963419355</v>
      </c>
      <c r="F87" s="9" t="s">
        <v>109</v>
      </c>
      <c r="G87" s="6">
        <v>12</v>
      </c>
      <c r="H87" s="11">
        <f t="shared" si="60"/>
        <v>10.6382222599</v>
      </c>
      <c r="I87" s="11">
        <f t="shared" si="61"/>
        <v>283.7882222599</v>
      </c>
      <c r="J87" s="11">
        <f t="shared" si="62"/>
        <v>0.0663032932193476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0.152510636514897</v>
      </c>
      <c r="P87" s="11">
        <f t="shared" si="65"/>
        <v>0.0101119574519166</v>
      </c>
      <c r="Q87" s="17">
        <f t="shared" si="66"/>
        <v>0.00131455446874915</v>
      </c>
      <c r="R87" s="11">
        <f t="shared" si="67"/>
        <v>0.0101740708333333</v>
      </c>
      <c r="S87" s="18">
        <f t="shared" si="68"/>
        <v>0.129206341324289</v>
      </c>
      <c r="T87" s="3">
        <v>0.01</v>
      </c>
      <c r="U87" s="19">
        <f t="shared" si="69"/>
        <v>0.00129206341324289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0.0128920634132429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4.02532440467742</v>
      </c>
      <c r="E88" s="13">
        <f t="shared" si="78"/>
        <v>10.6382222599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5.84</v>
      </c>
      <c r="E91" s="9"/>
      <c r="F91" s="9"/>
      <c r="G91" s="6">
        <v>1</v>
      </c>
      <c r="H91" s="11">
        <f t="shared" ref="H91:H102" si="80">E92</f>
        <v>5.84</v>
      </c>
      <c r="I91" s="11">
        <f t="shared" ref="I91:I102" si="81">H91+273.15</f>
        <v>278.99</v>
      </c>
      <c r="J91" s="11">
        <f t="shared" ref="J91:J102" si="82">EXP(($C$18*(I91-$C$16))/($C$19*I91*$C$16))</f>
        <v>0.0367506731493267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0.00279011110549688</v>
      </c>
      <c r="Q91" s="17">
        <f t="shared" ref="Q91:Q102" si="86">P91*$B$93</f>
        <v>0.000502219998989439</v>
      </c>
      <c r="R91" s="11">
        <f t="shared" ref="R91:R102" si="87">L91*$B$93</f>
        <v>0.0136656</v>
      </c>
      <c r="S91" s="18">
        <f t="shared" ref="S91:S102" si="88">Q91/R91</f>
        <v>0.0367506731493267</v>
      </c>
      <c r="T91" s="3">
        <v>0.01</v>
      </c>
      <c r="U91" s="19">
        <f t="shared" ref="U91:U102" si="89">S91*T91</f>
        <v>0.000367506731493267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0.0151675067314933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78.625</v>
      </c>
      <c r="AU91" s="1">
        <f t="shared" ref="AU91:AU102" si="96">AT91*10000*AS91*0.67*AR91*AQ91</f>
        <v>10918.8867625176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1.386160694</v>
      </c>
      <c r="E92" s="13">
        <f t="shared" ref="E92:E103" si="97">D91</f>
        <v>5.84</v>
      </c>
      <c r="F92" s="9" t="s">
        <v>107</v>
      </c>
      <c r="G92" s="6">
        <v>2</v>
      </c>
      <c r="H92" s="11">
        <f t="shared" si="80"/>
        <v>1.386160694</v>
      </c>
      <c r="I92" s="11">
        <f t="shared" si="81"/>
        <v>274.536160694</v>
      </c>
      <c r="J92" s="11">
        <f t="shared" si="82"/>
        <v>0.0208627786565345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0.149049888894503</v>
      </c>
      <c r="P92" s="11">
        <f t="shared" si="85"/>
        <v>0.00310959484078708</v>
      </c>
      <c r="Q92" s="17">
        <f t="shared" si="86"/>
        <v>0.000559727071341675</v>
      </c>
      <c r="R92" s="11">
        <f t="shared" si="87"/>
        <v>0.0136656</v>
      </c>
      <c r="S92" s="18">
        <f t="shared" si="88"/>
        <v>0.040958836153676</v>
      </c>
      <c r="T92" s="3">
        <v>0.01</v>
      </c>
      <c r="U92" s="19">
        <f t="shared" si="89"/>
        <v>0.00040958836153676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0.0152095883615368</v>
      </c>
      <c r="AR92" s="27">
        <f t="shared" si="93"/>
        <v>7.592</v>
      </c>
      <c r="AS92" s="1">
        <f t="shared" si="94"/>
        <v>0.18</v>
      </c>
      <c r="AT92" s="2">
        <f t="shared" si="95"/>
        <v>78.625</v>
      </c>
      <c r="AU92" s="1">
        <f t="shared" si="96"/>
        <v>10949.1807693944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5.66018158882143</v>
      </c>
      <c r="E93" s="13">
        <f t="shared" si="97"/>
        <v>1.386160694</v>
      </c>
      <c r="F93" s="9" t="s">
        <v>107</v>
      </c>
      <c r="G93" s="6">
        <v>3</v>
      </c>
      <c r="H93" s="11">
        <f t="shared" si="80"/>
        <v>5.66018158882143</v>
      </c>
      <c r="I93" s="11">
        <f t="shared" si="81"/>
        <v>278.810181588821</v>
      </c>
      <c r="J93" s="11">
        <f t="shared" si="82"/>
        <v>0.0359326993489939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0.221860294053716</v>
      </c>
      <c r="P93" s="11">
        <f t="shared" si="85"/>
        <v>0.00797203924371155</v>
      </c>
      <c r="Q93" s="17">
        <f t="shared" si="86"/>
        <v>0.00143496706386808</v>
      </c>
      <c r="R93" s="11">
        <f t="shared" si="87"/>
        <v>0.0136656</v>
      </c>
      <c r="S93" s="18">
        <f t="shared" si="88"/>
        <v>0.105005785612639</v>
      </c>
      <c r="T93" s="3">
        <v>0.01</v>
      </c>
      <c r="U93" s="19">
        <f t="shared" si="89"/>
        <v>0.00105005785612639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0.0158500578561264</v>
      </c>
      <c r="AR93" s="27">
        <f t="shared" si="93"/>
        <v>7.592</v>
      </c>
      <c r="AS93" s="1">
        <f t="shared" si="94"/>
        <v>0.18</v>
      </c>
      <c r="AT93" s="2">
        <f t="shared" si="95"/>
        <v>78.625</v>
      </c>
      <c r="AU93" s="1">
        <f t="shared" si="96"/>
        <v>11410.2462569574</v>
      </c>
    </row>
    <row r="94" s="1" customFormat="1" spans="1:47">
      <c r="A94" s="6"/>
      <c r="B94" s="6"/>
      <c r="C94" s="9">
        <v>3</v>
      </c>
      <c r="D94" s="12">
        <v>12.2230971786452</v>
      </c>
      <c r="E94" s="13">
        <f t="shared" si="97"/>
        <v>5.66018158882143</v>
      </c>
      <c r="F94" s="9" t="s">
        <v>107</v>
      </c>
      <c r="G94" s="6">
        <v>4</v>
      </c>
      <c r="H94" s="11">
        <f t="shared" si="80"/>
        <v>12.2230971786452</v>
      </c>
      <c r="I94" s="11">
        <f t="shared" si="81"/>
        <v>285.373097178645</v>
      </c>
      <c r="J94" s="11">
        <f t="shared" si="82"/>
        <v>0.0802211434254687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0.289808254810005</v>
      </c>
      <c r="P94" s="11">
        <f t="shared" si="85"/>
        <v>0.0232487495749982</v>
      </c>
      <c r="Q94" s="17">
        <f t="shared" si="86"/>
        <v>0.00418477492349967</v>
      </c>
      <c r="R94" s="11">
        <f t="shared" si="87"/>
        <v>0.0136656</v>
      </c>
      <c r="S94" s="18">
        <f t="shared" si="88"/>
        <v>0.30622694382242</v>
      </c>
      <c r="T94" s="3">
        <v>0.01</v>
      </c>
      <c r="U94" s="19">
        <f t="shared" si="89"/>
        <v>0.00306226943822421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0.0301622694382242</v>
      </c>
      <c r="AR94" s="27">
        <f t="shared" si="93"/>
        <v>7.592</v>
      </c>
      <c r="AS94" s="1">
        <f t="shared" si="94"/>
        <v>0.18</v>
      </c>
      <c r="AT94" s="2">
        <f t="shared" si="95"/>
        <v>78.625</v>
      </c>
      <c r="AU94" s="1">
        <f t="shared" si="96"/>
        <v>21713.4173946131</v>
      </c>
    </row>
    <row r="95" s="1" customFormat="1" spans="1:47">
      <c r="A95" s="6"/>
      <c r="B95" s="6"/>
      <c r="C95" s="9">
        <v>4</v>
      </c>
      <c r="D95" s="12">
        <v>17.4361697944333</v>
      </c>
      <c r="E95" s="13">
        <f t="shared" si="97"/>
        <v>12.2230971786452</v>
      </c>
      <c r="F95" s="9" t="s">
        <v>107</v>
      </c>
      <c r="G95" s="6">
        <v>5</v>
      </c>
      <c r="H95" s="11">
        <f t="shared" si="80"/>
        <v>17.4361697944333</v>
      </c>
      <c r="I95" s="11">
        <f t="shared" si="81"/>
        <v>290.586169794433</v>
      </c>
      <c r="J95" s="11">
        <f t="shared" si="82"/>
        <v>0.147951715309032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0.253231529973256</v>
      </c>
      <c r="O95" s="11">
        <f t="shared" si="98"/>
        <v>0.0892479752617503</v>
      </c>
      <c r="P95" s="11">
        <f t="shared" si="85"/>
        <v>0.013204391027834</v>
      </c>
      <c r="Q95" s="17">
        <f t="shared" si="86"/>
        <v>0.00237679038501012</v>
      </c>
      <c r="R95" s="11">
        <f t="shared" si="87"/>
        <v>0.0136656</v>
      </c>
      <c r="S95" s="18">
        <f t="shared" si="88"/>
        <v>0.173925066225422</v>
      </c>
      <c r="T95" s="3">
        <v>0.01</v>
      </c>
      <c r="U95" s="19">
        <f t="shared" si="89"/>
        <v>0.00173925066225422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0.0288392506622542</v>
      </c>
      <c r="AR95" s="27">
        <f t="shared" si="93"/>
        <v>7.592</v>
      </c>
      <c r="AS95" s="1">
        <f t="shared" si="94"/>
        <v>0.18</v>
      </c>
      <c r="AT95" s="2">
        <f t="shared" si="95"/>
        <v>78.625</v>
      </c>
      <c r="AU95" s="1">
        <f t="shared" si="96"/>
        <v>20760.9937395435</v>
      </c>
    </row>
    <row r="96" s="1" customFormat="1" spans="1:47">
      <c r="A96" s="6"/>
      <c r="B96" s="6"/>
      <c r="C96" s="9">
        <v>5</v>
      </c>
      <c r="D96" s="12">
        <v>21.2360829706452</v>
      </c>
      <c r="E96" s="13">
        <f t="shared" si="97"/>
        <v>17.4361697944333</v>
      </c>
      <c r="F96" s="9" t="s">
        <v>109</v>
      </c>
      <c r="G96" s="6">
        <v>6</v>
      </c>
      <c r="H96" s="11">
        <f t="shared" si="80"/>
        <v>21.2360829706452</v>
      </c>
      <c r="I96" s="11">
        <f t="shared" si="81"/>
        <v>294.386082970645</v>
      </c>
      <c r="J96" s="11">
        <f t="shared" si="82"/>
        <v>0.228011721478667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0.151963584233916</v>
      </c>
      <c r="P96" s="11">
        <f t="shared" si="85"/>
        <v>0.0346494784432437</v>
      </c>
      <c r="Q96" s="17">
        <f t="shared" si="86"/>
        <v>0.00623690611978387</v>
      </c>
      <c r="R96" s="11">
        <f t="shared" si="87"/>
        <v>0.0136656</v>
      </c>
      <c r="S96" s="18">
        <f t="shared" si="88"/>
        <v>0.456394605416803</v>
      </c>
      <c r="T96" s="3">
        <v>0.01</v>
      </c>
      <c r="U96" s="19">
        <f t="shared" si="89"/>
        <v>0.00456394605416803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0.031663946054168</v>
      </c>
      <c r="AR96" s="27">
        <f t="shared" si="93"/>
        <v>7.592</v>
      </c>
      <c r="AS96" s="1">
        <f t="shared" si="94"/>
        <v>0.18</v>
      </c>
      <c r="AT96" s="2">
        <f t="shared" si="95"/>
        <v>78.625</v>
      </c>
      <c r="AU96" s="1">
        <f t="shared" si="96"/>
        <v>22794.4544571756</v>
      </c>
    </row>
    <row r="97" s="1" customFormat="1" spans="1:47">
      <c r="A97" s="6"/>
      <c r="B97" s="6"/>
      <c r="C97" s="9">
        <v>6</v>
      </c>
      <c r="D97" s="12">
        <v>25.1736118636667</v>
      </c>
      <c r="E97" s="13">
        <f t="shared" si="97"/>
        <v>21.2360829706452</v>
      </c>
      <c r="F97" s="9" t="s">
        <v>107</v>
      </c>
      <c r="G97" s="6">
        <v>7</v>
      </c>
      <c r="H97" s="11">
        <f t="shared" si="80"/>
        <v>25.1736118636667</v>
      </c>
      <c r="I97" s="11">
        <f t="shared" si="81"/>
        <v>298.323611863667</v>
      </c>
      <c r="J97" s="11">
        <f t="shared" si="82"/>
        <v>0.352816348726999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0.193234105790673</v>
      </c>
      <c r="P97" s="11">
        <f t="shared" si="85"/>
        <v>0.0681761516545918</v>
      </c>
      <c r="Q97" s="17">
        <f t="shared" si="86"/>
        <v>0.0122717072978265</v>
      </c>
      <c r="R97" s="11">
        <f t="shared" si="87"/>
        <v>0.0136656</v>
      </c>
      <c r="S97" s="18">
        <f t="shared" si="88"/>
        <v>0.897999890076288</v>
      </c>
      <c r="T97" s="3">
        <v>0.01</v>
      </c>
      <c r="U97" s="19">
        <f t="shared" si="89"/>
        <v>0.00897999890076288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0.0434799989007629</v>
      </c>
      <c r="AR97" s="27">
        <f t="shared" si="93"/>
        <v>7.592</v>
      </c>
      <c r="AS97" s="1">
        <f t="shared" si="94"/>
        <v>0.18</v>
      </c>
      <c r="AT97" s="2">
        <f t="shared" si="95"/>
        <v>78.625</v>
      </c>
      <c r="AU97" s="1">
        <f t="shared" si="96"/>
        <v>31300.6740551538</v>
      </c>
    </row>
    <row r="98" s="1" customFormat="1" spans="1:47">
      <c r="A98" s="6"/>
      <c r="B98" s="6"/>
      <c r="C98" s="9">
        <v>7</v>
      </c>
      <c r="D98" s="12">
        <v>27.5951205232258</v>
      </c>
      <c r="E98" s="13">
        <f t="shared" si="97"/>
        <v>25.1736118636667</v>
      </c>
      <c r="F98" s="9" t="s">
        <v>107</v>
      </c>
      <c r="G98" s="6">
        <v>8</v>
      </c>
      <c r="H98" s="11">
        <f t="shared" si="80"/>
        <v>27.5951205232258</v>
      </c>
      <c r="I98" s="11">
        <f t="shared" si="81"/>
        <v>300.745120523226</v>
      </c>
      <c r="J98" s="11">
        <f t="shared" si="82"/>
        <v>0.458858434102341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0.200977954136081</v>
      </c>
      <c r="P98" s="11">
        <f t="shared" si="85"/>
        <v>0.0922204293239742</v>
      </c>
      <c r="Q98" s="17">
        <f t="shared" si="86"/>
        <v>0.0165996772783153</v>
      </c>
      <c r="R98" s="11">
        <f t="shared" si="87"/>
        <v>0.0136656</v>
      </c>
      <c r="S98" s="18">
        <f t="shared" si="88"/>
        <v>1.21470533883001</v>
      </c>
      <c r="T98" s="3">
        <v>0.01</v>
      </c>
      <c r="U98" s="19">
        <f t="shared" si="89"/>
        <v>0.0121470533883001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0.0466470533883001</v>
      </c>
      <c r="AR98" s="27">
        <f t="shared" si="93"/>
        <v>7.592</v>
      </c>
      <c r="AS98" s="1">
        <f t="shared" si="94"/>
        <v>0.18</v>
      </c>
      <c r="AT98" s="2">
        <f t="shared" si="95"/>
        <v>78.625</v>
      </c>
      <c r="AU98" s="1">
        <f t="shared" si="96"/>
        <v>33580.5945412505</v>
      </c>
    </row>
    <row r="99" s="1" customFormat="1" spans="1:47">
      <c r="A99" s="6"/>
      <c r="B99" s="6"/>
      <c r="C99" s="9">
        <v>8</v>
      </c>
      <c r="D99" s="12">
        <v>27.3303753577419</v>
      </c>
      <c r="E99" s="13">
        <f t="shared" si="97"/>
        <v>27.5951205232258</v>
      </c>
      <c r="F99" s="9" t="s">
        <v>107</v>
      </c>
      <c r="G99" s="6">
        <v>9</v>
      </c>
      <c r="H99" s="11">
        <f t="shared" si="80"/>
        <v>27.3303753577419</v>
      </c>
      <c r="I99" s="11">
        <f t="shared" si="81"/>
        <v>300.480375357742</v>
      </c>
      <c r="J99" s="11">
        <f t="shared" si="82"/>
        <v>0.445954314834256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0.184677524812107</v>
      </c>
      <c r="P99" s="11">
        <f t="shared" si="85"/>
        <v>0.0823577390428693</v>
      </c>
      <c r="Q99" s="17">
        <f t="shared" si="86"/>
        <v>0.0148243930277165</v>
      </c>
      <c r="R99" s="11">
        <f t="shared" si="87"/>
        <v>0.0136656</v>
      </c>
      <c r="S99" s="18">
        <f t="shared" si="88"/>
        <v>1.08479635198721</v>
      </c>
      <c r="T99" s="3">
        <v>0.01</v>
      </c>
      <c r="U99" s="19">
        <f t="shared" si="89"/>
        <v>0.0108479635198721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0.0379479635198721</v>
      </c>
      <c r="AR99" s="27">
        <f t="shared" si="93"/>
        <v>7.592</v>
      </c>
      <c r="AS99" s="1">
        <f t="shared" si="94"/>
        <v>0.18</v>
      </c>
      <c r="AT99" s="2">
        <f t="shared" si="95"/>
        <v>78.625</v>
      </c>
      <c r="AU99" s="1">
        <f t="shared" si="96"/>
        <v>27318.2352166882</v>
      </c>
    </row>
    <row r="100" s="1" customFormat="1" spans="1:47">
      <c r="A100" s="6"/>
      <c r="B100" s="6"/>
      <c r="C100" s="9">
        <v>9</v>
      </c>
      <c r="D100" s="12">
        <v>22.0440867676667</v>
      </c>
      <c r="E100" s="13">
        <f t="shared" si="97"/>
        <v>27.3303753577419</v>
      </c>
      <c r="F100" s="9" t="s">
        <v>107</v>
      </c>
      <c r="G100" s="6">
        <v>10</v>
      </c>
      <c r="H100" s="11">
        <f t="shared" si="80"/>
        <v>22.0440867676667</v>
      </c>
      <c r="I100" s="11">
        <f t="shared" si="81"/>
        <v>295.194086767667</v>
      </c>
      <c r="J100" s="11">
        <f t="shared" si="82"/>
        <v>0.249617433586166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0.178239785769237</v>
      </c>
      <c r="P100" s="11">
        <f t="shared" si="85"/>
        <v>0.044491757886665</v>
      </c>
      <c r="Q100" s="17">
        <f t="shared" si="86"/>
        <v>0.0080085164195997</v>
      </c>
      <c r="R100" s="11">
        <f t="shared" si="87"/>
        <v>0.0136656</v>
      </c>
      <c r="S100" s="18">
        <f t="shared" si="88"/>
        <v>0.586034745609392</v>
      </c>
      <c r="T100" s="3">
        <v>0.01</v>
      </c>
      <c r="U100" s="19">
        <f t="shared" si="89"/>
        <v>0.00586034745609392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0.0329603474560939</v>
      </c>
      <c r="AR100" s="27">
        <f t="shared" si="93"/>
        <v>7.592</v>
      </c>
      <c r="AS100" s="1">
        <f t="shared" si="94"/>
        <v>0.18</v>
      </c>
      <c r="AT100" s="2">
        <f t="shared" si="95"/>
        <v>78.625</v>
      </c>
      <c r="AU100" s="1">
        <f t="shared" si="96"/>
        <v>23727.7166179899</v>
      </c>
    </row>
    <row r="101" s="1" customFormat="1" spans="1:47">
      <c r="A101" s="6"/>
      <c r="B101" s="6"/>
      <c r="C101" s="9">
        <v>10</v>
      </c>
      <c r="D101" s="12">
        <v>16.1910963419355</v>
      </c>
      <c r="E101" s="13">
        <f t="shared" si="97"/>
        <v>22.0440867676667</v>
      </c>
      <c r="F101" s="9" t="s">
        <v>107</v>
      </c>
      <c r="G101" s="6">
        <v>11</v>
      </c>
      <c r="H101" s="11">
        <f t="shared" si="80"/>
        <v>16.1910963419355</v>
      </c>
      <c r="I101" s="11">
        <f t="shared" si="81"/>
        <v>289.341096341935</v>
      </c>
      <c r="J101" s="11">
        <f t="shared" si="82"/>
        <v>0.128085641685163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0.127060626488444</v>
      </c>
      <c r="O101" s="11">
        <f t="shared" si="98"/>
        <v>0.0826074013941286</v>
      </c>
      <c r="P101" s="11">
        <f t="shared" si="85"/>
        <v>0.0105808220155108</v>
      </c>
      <c r="Q101" s="17">
        <f t="shared" si="86"/>
        <v>0.00190454796279195</v>
      </c>
      <c r="R101" s="11">
        <f t="shared" si="87"/>
        <v>0.0136656</v>
      </c>
      <c r="S101" s="18">
        <f t="shared" si="88"/>
        <v>0.139368045515158</v>
      </c>
      <c r="T101" s="3">
        <v>0.01</v>
      </c>
      <c r="U101" s="19">
        <f t="shared" si="89"/>
        <v>0.00139368045515159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0.0161936804551516</v>
      </c>
      <c r="AR101" s="27">
        <f t="shared" si="93"/>
        <v>7.592</v>
      </c>
      <c r="AS101" s="1">
        <f t="shared" si="94"/>
        <v>0.18</v>
      </c>
      <c r="AT101" s="2">
        <f t="shared" si="95"/>
        <v>78.625</v>
      </c>
      <c r="AU101" s="1">
        <f t="shared" si="96"/>
        <v>11657.6156047493</v>
      </c>
    </row>
    <row r="102" s="1" customFormat="1" spans="1:48">
      <c r="A102" s="6"/>
      <c r="B102" s="6"/>
      <c r="C102" s="9">
        <v>11</v>
      </c>
      <c r="D102" s="12">
        <v>10.6382222599</v>
      </c>
      <c r="E102" s="13">
        <f t="shared" si="97"/>
        <v>16.1910963419355</v>
      </c>
      <c r="F102" s="9" t="s">
        <v>109</v>
      </c>
      <c r="G102" s="6">
        <v>12</v>
      </c>
      <c r="H102" s="11">
        <f t="shared" si="80"/>
        <v>10.6382222599</v>
      </c>
      <c r="I102" s="11">
        <f t="shared" si="81"/>
        <v>283.7882222599</v>
      </c>
      <c r="J102" s="11">
        <f t="shared" si="82"/>
        <v>0.0663032932193476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0.147946579378618</v>
      </c>
      <c r="P102" s="11">
        <f t="shared" si="85"/>
        <v>0.00980934543333998</v>
      </c>
      <c r="Q102" s="17">
        <f t="shared" si="86"/>
        <v>0.0017656821780012</v>
      </c>
      <c r="R102" s="11">
        <f t="shared" si="87"/>
        <v>0.0136656</v>
      </c>
      <c r="S102" s="18">
        <f t="shared" si="88"/>
        <v>0.129206341324288</v>
      </c>
      <c r="T102" s="3">
        <v>0.01</v>
      </c>
      <c r="U102" s="19">
        <f t="shared" si="89"/>
        <v>0.00129206341324288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0.0160920634132429</v>
      </c>
      <c r="AR102" s="27">
        <f t="shared" si="93"/>
        <v>7.592</v>
      </c>
      <c r="AS102" s="1">
        <f t="shared" si="94"/>
        <v>0.18</v>
      </c>
      <c r="AT102" s="2">
        <f t="shared" si="95"/>
        <v>78.625</v>
      </c>
      <c r="AU102" s="1">
        <f t="shared" si="96"/>
        <v>11584.4628451438</v>
      </c>
      <c r="AV102" s="1">
        <f>SUM(AU91:AU102)</f>
        <v>237716.478261177</v>
      </c>
    </row>
    <row r="103" s="1" customFormat="1" spans="1:46">
      <c r="A103" s="6"/>
      <c r="B103" s="6"/>
      <c r="C103" s="9">
        <v>12</v>
      </c>
      <c r="D103" s="12">
        <v>4.02532440467742</v>
      </c>
      <c r="E103" s="13">
        <f t="shared" si="97"/>
        <v>10.6382222599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5.84</v>
      </c>
      <c r="E107" s="9"/>
      <c r="F107" s="9"/>
      <c r="G107" s="6">
        <v>1</v>
      </c>
      <c r="H107" s="11">
        <f t="shared" ref="H107:H118" si="99">E108</f>
        <v>5.84</v>
      </c>
      <c r="I107" s="11">
        <f t="shared" ref="I107:I118" si="100">H107+273.15</f>
        <v>278.99</v>
      </c>
      <c r="J107" s="11">
        <f t="shared" ref="J107:J118" si="101">EXP(($C$18*(I107-$C$16))/($C$19*I107*$C$16))</f>
        <v>0.0367506731493267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0.0895484817909655</v>
      </c>
      <c r="Q107" s="17">
        <f t="shared" ref="Q107:Q118" si="105">P107*$B$109</f>
        <v>0.0402968168059345</v>
      </c>
      <c r="R107" s="11">
        <f t="shared" ref="R107:R118" si="106">L107*$B$109</f>
        <v>1.0964919375</v>
      </c>
      <c r="S107" s="18">
        <f t="shared" ref="S107:S118" si="107">Q107/R107</f>
        <v>0.0367506731493267</v>
      </c>
      <c r="T107" s="3">
        <v>0.27</v>
      </c>
      <c r="U107" s="19">
        <f t="shared" ref="U107:U118" si="108">S107*T107</f>
        <v>0.00992268175031821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0.229391688547721</v>
      </c>
      <c r="AC107" s="27">
        <f t="shared" ref="AC107:AC118" si="110">$B$107/12</f>
        <v>9.024625</v>
      </c>
      <c r="AD107" s="1">
        <f t="shared" ref="AD107:AD118" si="111">$B$109</f>
        <v>0.45</v>
      </c>
      <c r="AE107" s="28">
        <f t="shared" ref="AE107:AE118" si="112">$E$9/12</f>
        <v>481.2675</v>
      </c>
      <c r="AF107" s="1">
        <f t="shared" ref="AF107:AF118" si="113">AE107*10000*AC107*AB107</f>
        <v>9963074.49788291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1.386160694</v>
      </c>
      <c r="E108" s="13">
        <f t="shared" ref="E108:E119" si="114">D107</f>
        <v>5.84</v>
      </c>
      <c r="F108" s="9" t="s">
        <v>107</v>
      </c>
      <c r="G108" s="6">
        <v>2</v>
      </c>
      <c r="H108" s="11">
        <f t="shared" si="99"/>
        <v>1.386160694</v>
      </c>
      <c r="I108" s="11">
        <f t="shared" si="100"/>
        <v>274.536160694</v>
      </c>
      <c r="J108" s="11">
        <f t="shared" si="101"/>
        <v>0.0208627786565345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4.78374901820903</v>
      </c>
      <c r="P108" s="11">
        <f t="shared" si="104"/>
        <v>0.0998022969153094</v>
      </c>
      <c r="Q108" s="17">
        <f t="shared" si="105"/>
        <v>0.0449110336118892</v>
      </c>
      <c r="R108" s="11">
        <f t="shared" si="106"/>
        <v>1.0964919375</v>
      </c>
      <c r="S108" s="18">
        <f t="shared" si="107"/>
        <v>0.040958836153676</v>
      </c>
      <c r="T108" s="3">
        <v>0.27</v>
      </c>
      <c r="U108" s="19">
        <f t="shared" si="108"/>
        <v>0.0110588857614925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0.22973425405709</v>
      </c>
      <c r="AC108" s="27">
        <f t="shared" si="110"/>
        <v>9.024625</v>
      </c>
      <c r="AD108" s="1">
        <f t="shared" si="111"/>
        <v>0.45</v>
      </c>
      <c r="AE108" s="28">
        <f t="shared" si="112"/>
        <v>481.2675</v>
      </c>
      <c r="AF108" s="1">
        <f t="shared" si="113"/>
        <v>9977953.00421353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5.66018158882143</v>
      </c>
      <c r="E109" s="13">
        <f t="shared" si="114"/>
        <v>1.386160694</v>
      </c>
      <c r="F109" s="9" t="s">
        <v>107</v>
      </c>
      <c r="G109" s="6">
        <v>3</v>
      </c>
      <c r="H109" s="11">
        <f t="shared" si="99"/>
        <v>5.66018158882143</v>
      </c>
      <c r="I109" s="11">
        <f t="shared" si="100"/>
        <v>278.810181588821</v>
      </c>
      <c r="J109" s="11">
        <f t="shared" si="101"/>
        <v>0.0359326993489939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7.12059547129372</v>
      </c>
      <c r="P109" s="11">
        <f t="shared" si="104"/>
        <v>0.255862216255805</v>
      </c>
      <c r="Q109" s="17">
        <f t="shared" si="105"/>
        <v>0.115137997315112</v>
      </c>
      <c r="R109" s="11">
        <f t="shared" si="106"/>
        <v>1.0964919375</v>
      </c>
      <c r="S109" s="18">
        <f t="shared" si="107"/>
        <v>0.105005785612639</v>
      </c>
      <c r="T109" s="3">
        <v>0.27</v>
      </c>
      <c r="U109" s="19">
        <f t="shared" si="108"/>
        <v>0.0283515621154125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0.234947995977797</v>
      </c>
      <c r="AC109" s="27">
        <f t="shared" si="110"/>
        <v>9.024625</v>
      </c>
      <c r="AD109" s="1">
        <f t="shared" si="111"/>
        <v>0.45</v>
      </c>
      <c r="AE109" s="28">
        <f t="shared" si="112"/>
        <v>481.2675</v>
      </c>
      <c r="AF109" s="1">
        <f t="shared" si="113"/>
        <v>10204399.3044156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12.2230971786452</v>
      </c>
      <c r="E110" s="13">
        <f t="shared" si="114"/>
        <v>5.66018158882143</v>
      </c>
      <c r="F110" s="9" t="s">
        <v>107</v>
      </c>
      <c r="G110" s="6">
        <v>4</v>
      </c>
      <c r="H110" s="11">
        <f t="shared" si="99"/>
        <v>12.2230971786452</v>
      </c>
      <c r="I110" s="11">
        <f t="shared" si="100"/>
        <v>285.373097178645</v>
      </c>
      <c r="J110" s="11">
        <f t="shared" si="101"/>
        <v>0.0802211434254687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9.30138200503792</v>
      </c>
      <c r="P110" s="11">
        <f t="shared" si="104"/>
        <v>0.746167499881221</v>
      </c>
      <c r="Q110" s="17">
        <f t="shared" si="105"/>
        <v>0.335775374946549</v>
      </c>
      <c r="R110" s="11">
        <f t="shared" si="106"/>
        <v>1.0964919375</v>
      </c>
      <c r="S110" s="18">
        <f t="shared" si="107"/>
        <v>0.30622694382242</v>
      </c>
      <c r="T110" s="3">
        <v>0.27</v>
      </c>
      <c r="U110" s="19">
        <f t="shared" si="108"/>
        <v>0.0826812748320535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0.300128404361864</v>
      </c>
      <c r="AC110" s="27">
        <f t="shared" si="110"/>
        <v>9.024625</v>
      </c>
      <c r="AD110" s="1">
        <f t="shared" si="111"/>
        <v>0.45</v>
      </c>
      <c r="AE110" s="28">
        <f t="shared" si="112"/>
        <v>481.2675</v>
      </c>
      <c r="AF110" s="1">
        <f t="shared" si="113"/>
        <v>13035353.070196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17.4361697944333</v>
      </c>
      <c r="E111" s="13">
        <f t="shared" si="114"/>
        <v>12.2230971786452</v>
      </c>
      <c r="F111" s="9" t="s">
        <v>107</v>
      </c>
      <c r="G111" s="6">
        <v>5</v>
      </c>
      <c r="H111" s="11">
        <f t="shared" si="99"/>
        <v>17.4361697944333</v>
      </c>
      <c r="I111" s="11">
        <f t="shared" si="100"/>
        <v>290.586169794433</v>
      </c>
      <c r="J111" s="11">
        <f t="shared" si="101"/>
        <v>0.147951715309032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8.12745377989886</v>
      </c>
      <c r="O111" s="11">
        <f t="shared" si="115"/>
        <v>2.86440947525783</v>
      </c>
      <c r="P111" s="11">
        <f t="shared" si="104"/>
        <v>0.423794295211842</v>
      </c>
      <c r="Q111" s="17">
        <f t="shared" si="105"/>
        <v>0.190707432845329</v>
      </c>
      <c r="R111" s="11">
        <f t="shared" si="106"/>
        <v>1.0964919375</v>
      </c>
      <c r="S111" s="18">
        <f t="shared" si="107"/>
        <v>0.173925066225422</v>
      </c>
      <c r="T111" s="3">
        <v>0.27</v>
      </c>
      <c r="U111" s="19">
        <f t="shared" si="108"/>
        <v>0.0469597678808639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0.289358370016081</v>
      </c>
      <c r="AC111" s="27">
        <f t="shared" si="110"/>
        <v>9.024625</v>
      </c>
      <c r="AD111" s="1">
        <f t="shared" si="111"/>
        <v>0.45</v>
      </c>
      <c r="AE111" s="28">
        <f t="shared" si="112"/>
        <v>481.2675</v>
      </c>
      <c r="AF111" s="1">
        <f t="shared" si="113"/>
        <v>12567582.6151672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21.2360829706452</v>
      </c>
      <c r="E112" s="13">
        <f t="shared" si="114"/>
        <v>17.4361697944333</v>
      </c>
      <c r="F112" s="9" t="s">
        <v>109</v>
      </c>
      <c r="G112" s="6">
        <v>6</v>
      </c>
      <c r="H112" s="11">
        <f t="shared" si="99"/>
        <v>21.2360829706452</v>
      </c>
      <c r="I112" s="11">
        <f t="shared" si="100"/>
        <v>294.386082970645</v>
      </c>
      <c r="J112" s="11">
        <f t="shared" si="101"/>
        <v>0.228011721478667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4.87726393004599</v>
      </c>
      <c r="P112" s="11">
        <f t="shared" si="104"/>
        <v>1.1120733447956</v>
      </c>
      <c r="Q112" s="17">
        <f t="shared" si="105"/>
        <v>0.500433005158019</v>
      </c>
      <c r="R112" s="11">
        <f t="shared" si="106"/>
        <v>1.0964919375</v>
      </c>
      <c r="S112" s="18">
        <f t="shared" si="107"/>
        <v>0.456394605416803</v>
      </c>
      <c r="T112" s="3">
        <v>0.27</v>
      </c>
      <c r="U112" s="19">
        <f t="shared" si="108"/>
        <v>0.123226543462537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0.327552802853955</v>
      </c>
      <c r="AC112" s="27">
        <f t="shared" si="110"/>
        <v>9.024625</v>
      </c>
      <c r="AD112" s="1">
        <f t="shared" si="111"/>
        <v>0.45</v>
      </c>
      <c r="AE112" s="28">
        <f t="shared" si="112"/>
        <v>481.2675</v>
      </c>
      <c r="AF112" s="1">
        <f t="shared" si="113"/>
        <v>14226465.6469687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25.1736118636667</v>
      </c>
      <c r="E113" s="13">
        <f t="shared" si="114"/>
        <v>21.2360829706452</v>
      </c>
      <c r="F113" s="9" t="s">
        <v>107</v>
      </c>
      <c r="G113" s="6">
        <v>7</v>
      </c>
      <c r="H113" s="11">
        <f t="shared" si="99"/>
        <v>25.1736118636667</v>
      </c>
      <c r="I113" s="11">
        <f t="shared" si="100"/>
        <v>298.323611863667</v>
      </c>
      <c r="J113" s="11">
        <f t="shared" si="101"/>
        <v>0.352816348726999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6.2018393352504</v>
      </c>
      <c r="P113" s="11">
        <f t="shared" si="104"/>
        <v>2.18811030965452</v>
      </c>
      <c r="Q113" s="17">
        <f t="shared" si="105"/>
        <v>0.984649639344536</v>
      </c>
      <c r="R113" s="11">
        <f t="shared" si="106"/>
        <v>1.0964919375</v>
      </c>
      <c r="S113" s="18">
        <f t="shared" si="107"/>
        <v>0.897999890076288</v>
      </c>
      <c r="T113" s="3">
        <v>0.27</v>
      </c>
      <c r="U113" s="19">
        <f t="shared" si="108"/>
        <v>0.242459970320598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0.36350168105166</v>
      </c>
      <c r="AC113" s="27">
        <f t="shared" si="110"/>
        <v>9.024625</v>
      </c>
      <c r="AD113" s="1">
        <f t="shared" si="111"/>
        <v>0.45</v>
      </c>
      <c r="AE113" s="28">
        <f t="shared" si="112"/>
        <v>481.2675</v>
      </c>
      <c r="AF113" s="1">
        <f t="shared" si="113"/>
        <v>15787818.4312243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27.5951205232258</v>
      </c>
      <c r="E114" s="13">
        <f t="shared" si="114"/>
        <v>25.1736118636667</v>
      </c>
      <c r="F114" s="9" t="s">
        <v>107</v>
      </c>
      <c r="G114" s="6">
        <v>8</v>
      </c>
      <c r="H114" s="11">
        <f t="shared" si="99"/>
        <v>27.5951205232258</v>
      </c>
      <c r="I114" s="11">
        <f t="shared" si="100"/>
        <v>300.745120523226</v>
      </c>
      <c r="J114" s="11">
        <f t="shared" si="101"/>
        <v>0.458858434102341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6.45037777559587</v>
      </c>
      <c r="P114" s="11">
        <f t="shared" si="104"/>
        <v>2.95981024547846</v>
      </c>
      <c r="Q114" s="17">
        <f t="shared" si="105"/>
        <v>1.33191461046531</v>
      </c>
      <c r="R114" s="11">
        <f t="shared" si="106"/>
        <v>1.0964919375</v>
      </c>
      <c r="S114" s="18">
        <f t="shared" si="107"/>
        <v>1.21470533883001</v>
      </c>
      <c r="T114" s="3">
        <v>0.27</v>
      </c>
      <c r="U114" s="19">
        <f t="shared" si="108"/>
        <v>0.327970441484102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0.389283088107457</v>
      </c>
      <c r="AC114" s="27">
        <f t="shared" si="110"/>
        <v>9.024625</v>
      </c>
      <c r="AD114" s="1">
        <f t="shared" si="111"/>
        <v>0.45</v>
      </c>
      <c r="AE114" s="28">
        <f t="shared" si="112"/>
        <v>481.2675</v>
      </c>
      <c r="AF114" s="1">
        <f t="shared" si="113"/>
        <v>16907571.6392997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27.3303753577419</v>
      </c>
      <c r="E115" s="13">
        <f t="shared" si="114"/>
        <v>27.5951205232258</v>
      </c>
      <c r="F115" s="9" t="s">
        <v>107</v>
      </c>
      <c r="G115" s="6">
        <v>9</v>
      </c>
      <c r="H115" s="11">
        <f t="shared" si="99"/>
        <v>27.3303753577419</v>
      </c>
      <c r="I115" s="11">
        <f t="shared" si="100"/>
        <v>300.480375357742</v>
      </c>
      <c r="J115" s="11">
        <f t="shared" si="101"/>
        <v>0.445954314834256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5.92721628011741</v>
      </c>
      <c r="P115" s="11">
        <f t="shared" si="104"/>
        <v>2.64326767507421</v>
      </c>
      <c r="Q115" s="17">
        <f t="shared" si="105"/>
        <v>1.18947045378339</v>
      </c>
      <c r="R115" s="11">
        <f t="shared" si="106"/>
        <v>1.0964919375</v>
      </c>
      <c r="S115" s="18">
        <f t="shared" si="107"/>
        <v>1.08479635198722</v>
      </c>
      <c r="T115" s="3">
        <v>0.27</v>
      </c>
      <c r="U115" s="19">
        <f t="shared" si="108"/>
        <v>0.292895015036548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0.363507847033519</v>
      </c>
      <c r="AC115" s="27">
        <f t="shared" si="110"/>
        <v>9.024625</v>
      </c>
      <c r="AD115" s="1">
        <f t="shared" si="111"/>
        <v>0.45</v>
      </c>
      <c r="AE115" s="28">
        <f t="shared" si="112"/>
        <v>481.2675</v>
      </c>
      <c r="AF115" s="1">
        <f t="shared" si="113"/>
        <v>15788086.2357685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22.0440867676667</v>
      </c>
      <c r="E116" s="13">
        <f t="shared" si="114"/>
        <v>27.3303753577419</v>
      </c>
      <c r="F116" s="9" t="s">
        <v>107</v>
      </c>
      <c r="G116" s="6">
        <v>10</v>
      </c>
      <c r="H116" s="11">
        <f t="shared" si="99"/>
        <v>22.0440867676667</v>
      </c>
      <c r="I116" s="11">
        <f t="shared" si="100"/>
        <v>295.194086767667</v>
      </c>
      <c r="J116" s="11">
        <f t="shared" si="101"/>
        <v>0.249617433586166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5.7205973550432</v>
      </c>
      <c r="P116" s="11">
        <f t="shared" si="104"/>
        <v>1.42796083034569</v>
      </c>
      <c r="Q116" s="17">
        <f t="shared" si="105"/>
        <v>0.642582373655561</v>
      </c>
      <c r="R116" s="11">
        <f t="shared" si="106"/>
        <v>1.0964919375</v>
      </c>
      <c r="S116" s="18">
        <f t="shared" si="107"/>
        <v>0.586034745609392</v>
      </c>
      <c r="T116" s="3">
        <v>0.27</v>
      </c>
      <c r="U116" s="19">
        <f t="shared" si="108"/>
        <v>0.158229381314536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0.322906158466333</v>
      </c>
      <c r="AC116" s="27">
        <f t="shared" si="110"/>
        <v>9.024625</v>
      </c>
      <c r="AD116" s="1">
        <f t="shared" si="111"/>
        <v>0.45</v>
      </c>
      <c r="AE116" s="28">
        <f t="shared" si="112"/>
        <v>481.2675</v>
      </c>
      <c r="AF116" s="1">
        <f t="shared" si="113"/>
        <v>14024649.859779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16.1910963419355</v>
      </c>
      <c r="E117" s="13">
        <f t="shared" si="114"/>
        <v>22.0440867676667</v>
      </c>
      <c r="F117" s="9" t="s">
        <v>107</v>
      </c>
      <c r="G117" s="6">
        <v>11</v>
      </c>
      <c r="H117" s="11">
        <f t="shared" si="99"/>
        <v>16.1910963419355</v>
      </c>
      <c r="I117" s="11">
        <f t="shared" si="100"/>
        <v>289.341096341935</v>
      </c>
      <c r="J117" s="11">
        <f t="shared" si="101"/>
        <v>0.128085641685163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4.07800469846263</v>
      </c>
      <c r="O117" s="11">
        <f t="shared" si="115"/>
        <v>2.65128057623487</v>
      </c>
      <c r="P117" s="11">
        <f t="shared" si="104"/>
        <v>0.339590973894454</v>
      </c>
      <c r="Q117" s="17">
        <f t="shared" si="105"/>
        <v>0.152815938252504</v>
      </c>
      <c r="R117" s="11">
        <f t="shared" si="106"/>
        <v>1.0964919375</v>
      </c>
      <c r="S117" s="18">
        <f t="shared" si="107"/>
        <v>0.139368045515158</v>
      </c>
      <c r="T117" s="3">
        <v>0.27</v>
      </c>
      <c r="U117" s="19">
        <f t="shared" si="108"/>
        <v>0.0376293722890928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0.237745255745162</v>
      </c>
      <c r="AC117" s="27">
        <f t="shared" si="110"/>
        <v>9.024625</v>
      </c>
      <c r="AD117" s="1">
        <f t="shared" si="111"/>
        <v>0.45</v>
      </c>
      <c r="AE117" s="28">
        <f t="shared" si="112"/>
        <v>481.2675</v>
      </c>
      <c r="AF117" s="1">
        <f t="shared" si="113"/>
        <v>10325891.5329642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10.6382222599</v>
      </c>
      <c r="E118" s="13">
        <f t="shared" si="114"/>
        <v>16.1910963419355</v>
      </c>
      <c r="F118" s="9" t="s">
        <v>109</v>
      </c>
      <c r="G118" s="6">
        <v>12</v>
      </c>
      <c r="H118" s="11">
        <f t="shared" si="99"/>
        <v>10.6382222599</v>
      </c>
      <c r="I118" s="11">
        <f t="shared" si="100"/>
        <v>283.7882222599</v>
      </c>
      <c r="J118" s="11">
        <f t="shared" si="101"/>
        <v>0.0663032932193476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4.74833835234042</v>
      </c>
      <c r="P118" s="11">
        <f t="shared" si="104"/>
        <v>0.314830470079901</v>
      </c>
      <c r="Q118" s="17">
        <f t="shared" si="105"/>
        <v>0.141673711535955</v>
      </c>
      <c r="R118" s="11">
        <f t="shared" si="106"/>
        <v>1.0964919375</v>
      </c>
      <c r="S118" s="18">
        <f t="shared" si="107"/>
        <v>0.129206341324288</v>
      </c>
      <c r="T118" s="3">
        <v>0.27</v>
      </c>
      <c r="U118" s="19">
        <f t="shared" si="108"/>
        <v>0.0348857121575579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0.236918042215504</v>
      </c>
      <c r="AC118" s="27">
        <f t="shared" si="110"/>
        <v>9.024625</v>
      </c>
      <c r="AD118" s="1">
        <f t="shared" si="111"/>
        <v>0.45</v>
      </c>
      <c r="AE118" s="28">
        <f t="shared" si="112"/>
        <v>481.2675</v>
      </c>
      <c r="AF118" s="1">
        <f t="shared" si="113"/>
        <v>10289963.5092689</v>
      </c>
      <c r="AG118" s="1">
        <f>SUM(AF107:AF118)</f>
        <v>153098809.347148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2">
        <v>4.02532440467742</v>
      </c>
      <c r="E119" s="13">
        <f t="shared" si="114"/>
        <v>10.6382222599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5.84</v>
      </c>
      <c r="E123" s="9"/>
      <c r="F123" s="9"/>
      <c r="G123" s="6">
        <v>1</v>
      </c>
      <c r="H123" s="11">
        <f t="shared" ref="H123:H134" si="116">E124</f>
        <v>5.84</v>
      </c>
      <c r="I123" s="11">
        <f t="shared" ref="I123:I134" si="117">H123+273.15</f>
        <v>278.99</v>
      </c>
      <c r="J123" s="11">
        <f t="shared" ref="J123:J134" si="118">EXP(($C$18*(I123-$C$16))/($C$19*I123*$C$16))</f>
        <v>0.0367506731493267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0.0191551858588921</v>
      </c>
      <c r="Q123" s="17">
        <f t="shared" ref="Q123:Q134" si="122">P123*$B$125</f>
        <v>0.00498034832331194</v>
      </c>
      <c r="R123" s="11">
        <f t="shared" ref="R123:R134" si="123">L123*$B$125</f>
        <v>0.1355172</v>
      </c>
      <c r="S123" s="18">
        <f t="shared" ref="S123:S134" si="124">Q123/R123</f>
        <v>0.0367506731493267</v>
      </c>
      <c r="T123" s="3">
        <v>0.01</v>
      </c>
      <c r="U123" s="19">
        <f t="shared" ref="U123:U134" si="125">S123*T123</f>
        <v>0.000367506731493267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0.00585750673149327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1.4</v>
      </c>
      <c r="AX123" s="1">
        <f t="shared" ref="AX123:AX134" si="132">AW123*10000*AV123*0.67*AU123*AT123</f>
        <v>744.577750736666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1.386160694</v>
      </c>
      <c r="E124" s="13">
        <f t="shared" ref="E124:E135" si="133">D123</f>
        <v>5.84</v>
      </c>
      <c r="F124" s="9" t="s">
        <v>107</v>
      </c>
      <c r="G124" s="6">
        <v>2</v>
      </c>
      <c r="H124" s="11">
        <f t="shared" si="116"/>
        <v>1.386160694</v>
      </c>
      <c r="I124" s="11">
        <f t="shared" si="117"/>
        <v>274.536160694</v>
      </c>
      <c r="J124" s="11">
        <f t="shared" si="118"/>
        <v>0.0208627786565345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1.02328481414111</v>
      </c>
      <c r="P124" s="11">
        <f t="shared" si="121"/>
        <v>0.021348564580019</v>
      </c>
      <c r="Q124" s="17">
        <f t="shared" si="122"/>
        <v>0.00555062679080494</v>
      </c>
      <c r="R124" s="11">
        <f t="shared" si="123"/>
        <v>0.1355172</v>
      </c>
      <c r="S124" s="18">
        <f t="shared" si="124"/>
        <v>0.040958836153676</v>
      </c>
      <c r="T124" s="3">
        <v>0.01</v>
      </c>
      <c r="U124" s="19">
        <f t="shared" si="125"/>
        <v>0.00040958836153676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0.00589958836153676</v>
      </c>
      <c r="AU124" s="27">
        <f t="shared" si="129"/>
        <v>52.122</v>
      </c>
      <c r="AV124" s="1">
        <f t="shared" si="130"/>
        <v>0.26</v>
      </c>
      <c r="AW124" s="2">
        <f t="shared" si="131"/>
        <v>1.4</v>
      </c>
      <c r="AX124" s="1">
        <f t="shared" si="132"/>
        <v>749.92696276175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5.66018158882143</v>
      </c>
      <c r="E125" s="13">
        <f t="shared" si="133"/>
        <v>1.386160694</v>
      </c>
      <c r="F125" s="9" t="s">
        <v>107</v>
      </c>
      <c r="G125" s="6">
        <v>3</v>
      </c>
      <c r="H125" s="11">
        <f t="shared" si="116"/>
        <v>5.66018158882143</v>
      </c>
      <c r="I125" s="11">
        <f t="shared" si="117"/>
        <v>278.810181588821</v>
      </c>
      <c r="J125" s="11">
        <f t="shared" si="118"/>
        <v>0.0359326993489939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1.52315624956109</v>
      </c>
      <c r="P125" s="11">
        <f t="shared" si="121"/>
        <v>0.0547311155770197</v>
      </c>
      <c r="Q125" s="17">
        <f t="shared" si="122"/>
        <v>0.0142300900500251</v>
      </c>
      <c r="R125" s="11">
        <f t="shared" si="123"/>
        <v>0.1355172</v>
      </c>
      <c r="S125" s="18">
        <f t="shared" si="124"/>
        <v>0.105005785612639</v>
      </c>
      <c r="T125" s="3">
        <v>0.01</v>
      </c>
      <c r="U125" s="19">
        <f t="shared" si="125"/>
        <v>0.00105005785612639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0.00654005785612639</v>
      </c>
      <c r="AU125" s="27">
        <f t="shared" si="129"/>
        <v>52.122</v>
      </c>
      <c r="AV125" s="1">
        <f t="shared" si="130"/>
        <v>0.26</v>
      </c>
      <c r="AW125" s="2">
        <f t="shared" si="131"/>
        <v>1.4</v>
      </c>
      <c r="AX125" s="1">
        <f t="shared" si="132"/>
        <v>831.340328133236</v>
      </c>
    </row>
    <row r="126" s="1" customFormat="1" spans="1:50">
      <c r="A126" s="6"/>
      <c r="B126" s="6"/>
      <c r="C126" s="9">
        <v>3</v>
      </c>
      <c r="D126" s="12">
        <v>12.2230971786452</v>
      </c>
      <c r="E126" s="13">
        <f t="shared" si="133"/>
        <v>5.66018158882143</v>
      </c>
      <c r="F126" s="9" t="s">
        <v>107</v>
      </c>
      <c r="G126" s="6">
        <v>4</v>
      </c>
      <c r="H126" s="11">
        <f t="shared" si="116"/>
        <v>12.2230971786452</v>
      </c>
      <c r="I126" s="11">
        <f t="shared" si="117"/>
        <v>285.373097178645</v>
      </c>
      <c r="J126" s="11">
        <f t="shared" si="118"/>
        <v>0.0802211434254687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1.98964513398407</v>
      </c>
      <c r="P126" s="11">
        <f t="shared" si="121"/>
        <v>0.159611607659122</v>
      </c>
      <c r="Q126" s="17">
        <f t="shared" si="122"/>
        <v>0.0414990179913717</v>
      </c>
      <c r="R126" s="11">
        <f t="shared" si="123"/>
        <v>0.1355172</v>
      </c>
      <c r="S126" s="18">
        <f t="shared" si="124"/>
        <v>0.30622694382242</v>
      </c>
      <c r="T126" s="3">
        <v>0.01</v>
      </c>
      <c r="U126" s="19">
        <f t="shared" si="125"/>
        <v>0.0030622694382242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0.0110522694382242</v>
      </c>
      <c r="AU126" s="27">
        <f t="shared" si="129"/>
        <v>52.122</v>
      </c>
      <c r="AV126" s="1">
        <f t="shared" si="130"/>
        <v>0.26</v>
      </c>
      <c r="AW126" s="2">
        <f t="shared" si="131"/>
        <v>1.4</v>
      </c>
      <c r="AX126" s="1">
        <f t="shared" si="132"/>
        <v>1404.91070622307</v>
      </c>
    </row>
    <row r="127" s="1" customFormat="1" spans="1:50">
      <c r="A127" s="6"/>
      <c r="B127" s="6"/>
      <c r="C127" s="9">
        <v>4</v>
      </c>
      <c r="D127" s="12">
        <v>17.4361697944333</v>
      </c>
      <c r="E127" s="13">
        <f t="shared" si="133"/>
        <v>12.2230971786452</v>
      </c>
      <c r="F127" s="9" t="s">
        <v>107</v>
      </c>
      <c r="G127" s="6">
        <v>5</v>
      </c>
      <c r="H127" s="11">
        <f t="shared" si="116"/>
        <v>17.4361697944333</v>
      </c>
      <c r="I127" s="11">
        <f t="shared" si="117"/>
        <v>290.586169794433</v>
      </c>
      <c r="J127" s="11">
        <f t="shared" si="118"/>
        <v>0.147951715309032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1.7385318500087</v>
      </c>
      <c r="O127" s="11">
        <f t="shared" si="134"/>
        <v>0.612721676316247</v>
      </c>
      <c r="P127" s="11">
        <f t="shared" si="121"/>
        <v>0.0906532230180144</v>
      </c>
      <c r="Q127" s="17">
        <f t="shared" si="122"/>
        <v>0.0235698379846837</v>
      </c>
      <c r="R127" s="11">
        <f t="shared" si="123"/>
        <v>0.1355172</v>
      </c>
      <c r="S127" s="18">
        <f t="shared" si="124"/>
        <v>0.173925066225422</v>
      </c>
      <c r="T127" s="3">
        <v>0.01</v>
      </c>
      <c r="U127" s="19">
        <f t="shared" si="125"/>
        <v>0.00173925066225422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0.0116892506622542</v>
      </c>
      <c r="AU127" s="27">
        <f t="shared" si="129"/>
        <v>52.122</v>
      </c>
      <c r="AV127" s="1">
        <f t="shared" si="130"/>
        <v>0.26</v>
      </c>
      <c r="AW127" s="2">
        <f t="shared" si="131"/>
        <v>1.4</v>
      </c>
      <c r="AX127" s="1">
        <f t="shared" si="132"/>
        <v>1485.88065961633</v>
      </c>
    </row>
    <row r="128" s="1" customFormat="1" spans="1:50">
      <c r="A128" s="6"/>
      <c r="B128" s="6"/>
      <c r="C128" s="9">
        <v>5</v>
      </c>
      <c r="D128" s="12">
        <v>21.2360829706452</v>
      </c>
      <c r="E128" s="13">
        <f t="shared" si="133"/>
        <v>17.4361697944333</v>
      </c>
      <c r="F128" s="9" t="s">
        <v>109</v>
      </c>
      <c r="G128" s="6">
        <v>6</v>
      </c>
      <c r="H128" s="11">
        <f t="shared" si="116"/>
        <v>21.2360829706452</v>
      </c>
      <c r="I128" s="11">
        <f t="shared" si="117"/>
        <v>294.386082970645</v>
      </c>
      <c r="J128" s="11">
        <f t="shared" si="118"/>
        <v>0.228011721478667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1.04328845329823</v>
      </c>
      <c r="P128" s="11">
        <f t="shared" si="121"/>
        <v>0.237881996235346</v>
      </c>
      <c r="Q128" s="17">
        <f t="shared" si="122"/>
        <v>0.06184931902119</v>
      </c>
      <c r="R128" s="11">
        <f t="shared" si="123"/>
        <v>0.1355172</v>
      </c>
      <c r="S128" s="18">
        <f t="shared" si="124"/>
        <v>0.456394605416803</v>
      </c>
      <c r="T128" s="3">
        <v>0.01</v>
      </c>
      <c r="U128" s="19">
        <f t="shared" si="125"/>
        <v>0.00456394605416803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0.014513946054168</v>
      </c>
      <c r="AU128" s="27">
        <f t="shared" si="129"/>
        <v>52.122</v>
      </c>
      <c r="AV128" s="1">
        <f t="shared" si="130"/>
        <v>0.26</v>
      </c>
      <c r="AW128" s="2">
        <f t="shared" si="131"/>
        <v>1.4</v>
      </c>
      <c r="AX128" s="1">
        <f t="shared" si="132"/>
        <v>1844.94219173876</v>
      </c>
    </row>
    <row r="129" s="1" customFormat="1" spans="1:50">
      <c r="A129" s="6"/>
      <c r="B129" s="6"/>
      <c r="C129" s="9">
        <v>6</v>
      </c>
      <c r="D129" s="12">
        <v>25.1736118636667</v>
      </c>
      <c r="E129" s="13">
        <f t="shared" si="133"/>
        <v>21.2360829706452</v>
      </c>
      <c r="F129" s="9" t="s">
        <v>107</v>
      </c>
      <c r="G129" s="6">
        <v>7</v>
      </c>
      <c r="H129" s="11">
        <f t="shared" si="116"/>
        <v>25.1736118636667</v>
      </c>
      <c r="I129" s="11">
        <f t="shared" si="117"/>
        <v>298.323611863667</v>
      </c>
      <c r="J129" s="11">
        <f t="shared" si="118"/>
        <v>0.352816348726999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1.32662645706289</v>
      </c>
      <c r="P129" s="11">
        <f t="shared" si="121"/>
        <v>0.468055502705563</v>
      </c>
      <c r="Q129" s="17">
        <f t="shared" si="122"/>
        <v>0.121694430703446</v>
      </c>
      <c r="R129" s="11">
        <f t="shared" si="123"/>
        <v>0.1355172</v>
      </c>
      <c r="S129" s="18">
        <f t="shared" si="124"/>
        <v>0.897999890076288</v>
      </c>
      <c r="T129" s="3">
        <v>0.01</v>
      </c>
      <c r="U129" s="19">
        <f t="shared" si="125"/>
        <v>0.00897999890076288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0.0214299989007629</v>
      </c>
      <c r="AU129" s="27">
        <f t="shared" si="129"/>
        <v>52.122</v>
      </c>
      <c r="AV129" s="1">
        <f t="shared" si="130"/>
        <v>0.26</v>
      </c>
      <c r="AW129" s="2">
        <f t="shared" si="131"/>
        <v>1.4</v>
      </c>
      <c r="AX129" s="1">
        <f t="shared" si="132"/>
        <v>2724.07717331833</v>
      </c>
    </row>
    <row r="130" s="1" customFormat="1" spans="1:50">
      <c r="A130" s="6"/>
      <c r="B130" s="6"/>
      <c r="C130" s="9">
        <v>7</v>
      </c>
      <c r="D130" s="12">
        <v>27.5951205232258</v>
      </c>
      <c r="E130" s="13">
        <f t="shared" si="133"/>
        <v>25.1736118636667</v>
      </c>
      <c r="F130" s="9" t="s">
        <v>107</v>
      </c>
      <c r="G130" s="6">
        <v>8</v>
      </c>
      <c r="H130" s="11">
        <f t="shared" si="116"/>
        <v>27.5951205232258</v>
      </c>
      <c r="I130" s="11">
        <f t="shared" si="117"/>
        <v>300.745120523226</v>
      </c>
      <c r="J130" s="11">
        <f t="shared" si="118"/>
        <v>0.458858434102341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1.37979095435732</v>
      </c>
      <c r="P130" s="11">
        <f t="shared" si="121"/>
        <v>0.633128716704976</v>
      </c>
      <c r="Q130" s="17">
        <f t="shared" si="122"/>
        <v>0.164613466343294</v>
      </c>
      <c r="R130" s="11">
        <f t="shared" si="123"/>
        <v>0.1355172</v>
      </c>
      <c r="S130" s="18">
        <f t="shared" si="124"/>
        <v>1.21470533883001</v>
      </c>
      <c r="T130" s="3">
        <v>0.01</v>
      </c>
      <c r="U130" s="19">
        <f t="shared" si="125"/>
        <v>0.0121470533883001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0.0245970533883001</v>
      </c>
      <c r="AU130" s="27">
        <f t="shared" si="129"/>
        <v>52.122</v>
      </c>
      <c r="AV130" s="1">
        <f t="shared" si="130"/>
        <v>0.26</v>
      </c>
      <c r="AW130" s="2">
        <f t="shared" si="131"/>
        <v>1.4</v>
      </c>
      <c r="AX130" s="1">
        <f t="shared" si="132"/>
        <v>3126.6577276201</v>
      </c>
    </row>
    <row r="131" s="1" customFormat="1" spans="1:50">
      <c r="A131" s="6"/>
      <c r="B131" s="6"/>
      <c r="C131" s="9">
        <v>8</v>
      </c>
      <c r="D131" s="12">
        <v>27.3303753577419</v>
      </c>
      <c r="E131" s="13">
        <f t="shared" si="133"/>
        <v>27.5951205232258</v>
      </c>
      <c r="F131" s="9" t="s">
        <v>107</v>
      </c>
      <c r="G131" s="6">
        <v>9</v>
      </c>
      <c r="H131" s="11">
        <f t="shared" si="116"/>
        <v>27.3303753577419</v>
      </c>
      <c r="I131" s="11">
        <f t="shared" si="117"/>
        <v>300.480375357742</v>
      </c>
      <c r="J131" s="11">
        <f t="shared" si="118"/>
        <v>0.445954314834256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1.26788223765235</v>
      </c>
      <c r="P131" s="11">
        <f t="shared" si="121"/>
        <v>0.565417554582776</v>
      </c>
      <c r="Q131" s="17">
        <f t="shared" si="122"/>
        <v>0.147008564191522</v>
      </c>
      <c r="R131" s="11">
        <f t="shared" si="123"/>
        <v>0.1355172</v>
      </c>
      <c r="S131" s="18">
        <f t="shared" si="124"/>
        <v>1.08479635198721</v>
      </c>
      <c r="T131" s="3">
        <v>0.01</v>
      </c>
      <c r="U131" s="19">
        <f t="shared" si="125"/>
        <v>0.0108479635198721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0.0207979635198721</v>
      </c>
      <c r="AU131" s="27">
        <f t="shared" si="129"/>
        <v>52.122</v>
      </c>
      <c r="AV131" s="1">
        <f t="shared" si="130"/>
        <v>0.26</v>
      </c>
      <c r="AW131" s="2">
        <f t="shared" si="131"/>
        <v>1.4</v>
      </c>
      <c r="AX131" s="1">
        <f t="shared" si="132"/>
        <v>2643.73591143647</v>
      </c>
    </row>
    <row r="132" s="1" customFormat="1" spans="1:50">
      <c r="A132" s="6"/>
      <c r="B132" s="6"/>
      <c r="C132" s="9">
        <v>9</v>
      </c>
      <c r="D132" s="12">
        <v>22.0440867676667</v>
      </c>
      <c r="E132" s="13">
        <f t="shared" si="133"/>
        <v>27.3303753577419</v>
      </c>
      <c r="F132" s="9" t="s">
        <v>107</v>
      </c>
      <c r="G132" s="6">
        <v>10</v>
      </c>
      <c r="H132" s="11">
        <f t="shared" si="116"/>
        <v>22.0440867676667</v>
      </c>
      <c r="I132" s="11">
        <f t="shared" si="117"/>
        <v>295.194086767667</v>
      </c>
      <c r="J132" s="11">
        <f t="shared" si="118"/>
        <v>0.249617433586166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1.22368468306957</v>
      </c>
      <c r="P132" s="11">
        <f t="shared" si="121"/>
        <v>0.305453030106527</v>
      </c>
      <c r="Q132" s="17">
        <f t="shared" si="122"/>
        <v>0.079417787827697</v>
      </c>
      <c r="R132" s="11">
        <f t="shared" si="123"/>
        <v>0.1355172</v>
      </c>
      <c r="S132" s="18">
        <f t="shared" si="124"/>
        <v>0.586034745609392</v>
      </c>
      <c r="T132" s="3">
        <v>0.01</v>
      </c>
      <c r="U132" s="19">
        <f t="shared" si="125"/>
        <v>0.00586034745609392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0.0158103474560939</v>
      </c>
      <c r="AU132" s="27">
        <f t="shared" si="129"/>
        <v>52.122</v>
      </c>
      <c r="AV132" s="1">
        <f t="shared" si="130"/>
        <v>0.26</v>
      </c>
      <c r="AW132" s="2">
        <f t="shared" si="131"/>
        <v>1.4</v>
      </c>
      <c r="AX132" s="1">
        <f t="shared" si="132"/>
        <v>2009.7344291438</v>
      </c>
    </row>
    <row r="133" s="1" customFormat="1" spans="1:50">
      <c r="A133" s="6"/>
      <c r="B133" s="6"/>
      <c r="C133" s="9">
        <v>10</v>
      </c>
      <c r="D133" s="12">
        <v>16.1910963419355</v>
      </c>
      <c r="E133" s="13">
        <f t="shared" si="133"/>
        <v>22.0440867676667</v>
      </c>
      <c r="F133" s="9" t="s">
        <v>107</v>
      </c>
      <c r="G133" s="6">
        <v>11</v>
      </c>
      <c r="H133" s="11">
        <f t="shared" si="116"/>
        <v>16.1910963419355</v>
      </c>
      <c r="I133" s="11">
        <f t="shared" si="117"/>
        <v>289.341096341935</v>
      </c>
      <c r="J133" s="11">
        <f t="shared" si="118"/>
        <v>0.128085641685163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0.872320070314892</v>
      </c>
      <c r="O133" s="11">
        <f t="shared" si="134"/>
        <v>0.567131582648152</v>
      </c>
      <c r="P133" s="11">
        <f t="shared" si="121"/>
        <v>0.0726414126834109</v>
      </c>
      <c r="Q133" s="17">
        <f t="shared" si="122"/>
        <v>0.0188867672976868</v>
      </c>
      <c r="R133" s="11">
        <f t="shared" si="123"/>
        <v>0.1355172</v>
      </c>
      <c r="S133" s="18">
        <f t="shared" si="124"/>
        <v>0.139368045515158</v>
      </c>
      <c r="T133" s="3">
        <v>0.01</v>
      </c>
      <c r="U133" s="19">
        <f t="shared" si="125"/>
        <v>0.00139368045515159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0.00884368045515159</v>
      </c>
      <c r="AU133" s="27">
        <f t="shared" si="129"/>
        <v>52.122</v>
      </c>
      <c r="AV133" s="1">
        <f t="shared" si="130"/>
        <v>0.26</v>
      </c>
      <c r="AW133" s="2">
        <f t="shared" si="131"/>
        <v>1.4</v>
      </c>
      <c r="AX133" s="1">
        <f t="shared" si="132"/>
        <v>1124.1656225723</v>
      </c>
    </row>
    <row r="134" s="1" customFormat="1" spans="1:51">
      <c r="A134" s="6"/>
      <c r="B134" s="6"/>
      <c r="C134" s="9">
        <v>11</v>
      </c>
      <c r="D134" s="12">
        <v>10.6382222599</v>
      </c>
      <c r="E134" s="13">
        <f t="shared" si="133"/>
        <v>16.1910963419355</v>
      </c>
      <c r="F134" s="9" t="s">
        <v>109</v>
      </c>
      <c r="G134" s="6">
        <v>12</v>
      </c>
      <c r="H134" s="11">
        <f t="shared" si="116"/>
        <v>10.6382222599</v>
      </c>
      <c r="I134" s="11">
        <f t="shared" si="117"/>
        <v>283.7882222599</v>
      </c>
      <c r="J134" s="11">
        <f t="shared" si="118"/>
        <v>0.0663032932193476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1.01571016996474</v>
      </c>
      <c r="P134" s="11">
        <f t="shared" si="121"/>
        <v>0.0673449292250456</v>
      </c>
      <c r="Q134" s="17">
        <f t="shared" si="122"/>
        <v>0.0175096815985119</v>
      </c>
      <c r="R134" s="11">
        <f t="shared" si="123"/>
        <v>0.1355172</v>
      </c>
      <c r="S134" s="18">
        <f t="shared" si="124"/>
        <v>0.129206341324288</v>
      </c>
      <c r="T134" s="3">
        <v>0.01</v>
      </c>
      <c r="U134" s="19">
        <f t="shared" si="125"/>
        <v>0.00129206341324288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0.00874206341324289</v>
      </c>
      <c r="AU134" s="27">
        <f t="shared" si="129"/>
        <v>52.122</v>
      </c>
      <c r="AV134" s="1">
        <f t="shared" si="130"/>
        <v>0.26</v>
      </c>
      <c r="AW134" s="2">
        <f t="shared" si="131"/>
        <v>1.4</v>
      </c>
      <c r="AX134" s="1">
        <f t="shared" si="132"/>
        <v>1111.24855871404</v>
      </c>
      <c r="AY134" s="1">
        <f>SUM(AX123:AX134)</f>
        <v>19801.1980220149</v>
      </c>
    </row>
    <row r="135" s="1" customFormat="1" spans="1:46">
      <c r="A135" s="6"/>
      <c r="B135" s="6"/>
      <c r="C135" s="9">
        <v>12</v>
      </c>
      <c r="D135" s="12">
        <v>4.02532440467742</v>
      </c>
      <c r="E135" s="13">
        <f t="shared" si="133"/>
        <v>10.6382222599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5.84</v>
      </c>
      <c r="E139" s="9"/>
      <c r="F139" s="9"/>
      <c r="G139" s="6">
        <v>1</v>
      </c>
      <c r="H139" s="11">
        <f t="shared" ref="H139:H150" si="135">E140</f>
        <v>5.84</v>
      </c>
      <c r="I139" s="11">
        <f t="shared" ref="I139:I150" si="136">H139+273.15</f>
        <v>278.99</v>
      </c>
      <c r="J139" s="11">
        <f t="shared" ref="J139:J150" si="137">EXP(($C$18*(I139-$C$16))/($C$19*I139*$C$16))</f>
        <v>0.0367506731493267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0.0104629166456133</v>
      </c>
      <c r="Q139" s="17">
        <f t="shared" ref="Q139:Q150" si="141">P139*$B$125</f>
        <v>0.00272035832785946</v>
      </c>
      <c r="R139" s="11">
        <f t="shared" ref="R139:R150" si="142">L139*$B$125</f>
        <v>0.074022</v>
      </c>
      <c r="S139" s="18">
        <f t="shared" ref="S139:S150" si="143">Q139/R139</f>
        <v>0.0367506731493267</v>
      </c>
      <c r="T139" s="3">
        <v>0.01</v>
      </c>
      <c r="U139" s="19">
        <f t="shared" ref="U139:U150" si="144">S139*T139</f>
        <v>0.000367506731493267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0.00585750673149327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29.0501523396658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1.386160694</v>
      </c>
      <c r="E140" s="13">
        <f t="shared" ref="E140:E151" si="154">D139</f>
        <v>5.84</v>
      </c>
      <c r="F140" s="9" t="s">
        <v>107</v>
      </c>
      <c r="G140" s="6">
        <v>2</v>
      </c>
      <c r="H140" s="11">
        <f t="shared" si="135"/>
        <v>1.386160694</v>
      </c>
      <c r="I140" s="11">
        <f t="shared" si="136"/>
        <v>274.536160694</v>
      </c>
      <c r="J140" s="11">
        <f t="shared" si="137"/>
        <v>0.0208627786565345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0.558937083354387</v>
      </c>
      <c r="P140" s="11">
        <f t="shared" si="140"/>
        <v>0.0116609806529516</v>
      </c>
      <c r="Q140" s="17">
        <f t="shared" si="141"/>
        <v>0.0030318549697674</v>
      </c>
      <c r="R140" s="11">
        <f t="shared" si="142"/>
        <v>0.074022</v>
      </c>
      <c r="S140" s="18">
        <f t="shared" si="143"/>
        <v>0.040958836153676</v>
      </c>
      <c r="T140" s="3">
        <v>0.01</v>
      </c>
      <c r="U140" s="19">
        <f t="shared" si="144"/>
        <v>0.00040958836153676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0.00589958836153676</v>
      </c>
      <c r="AU140" s="27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29.2588550897442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5.66018158882143</v>
      </c>
      <c r="E141" s="13">
        <f t="shared" si="154"/>
        <v>1.386160694</v>
      </c>
      <c r="F141" s="9" t="s">
        <v>107</v>
      </c>
      <c r="G141" s="6">
        <v>3</v>
      </c>
      <c r="H141" s="11">
        <f t="shared" si="135"/>
        <v>5.66018158882143</v>
      </c>
      <c r="I141" s="11">
        <f t="shared" si="136"/>
        <v>278.810181588821</v>
      </c>
      <c r="J141" s="11">
        <f t="shared" si="137"/>
        <v>0.0359326993489939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0.831976102701435</v>
      </c>
      <c r="P141" s="11">
        <f t="shared" si="140"/>
        <v>0.0298951471639183</v>
      </c>
      <c r="Q141" s="17">
        <f t="shared" si="141"/>
        <v>0.00777273826261876</v>
      </c>
      <c r="R141" s="11">
        <f t="shared" si="142"/>
        <v>0.074022</v>
      </c>
      <c r="S141" s="18">
        <f t="shared" si="143"/>
        <v>0.105005785612639</v>
      </c>
      <c r="T141" s="3">
        <v>0.01</v>
      </c>
      <c r="U141" s="19">
        <f t="shared" si="144"/>
        <v>0.00105005785612639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0.00654005785612639</v>
      </c>
      <c r="AU141" s="27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32.4352468959546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12.2230971786452</v>
      </c>
      <c r="E142" s="13">
        <f t="shared" si="154"/>
        <v>5.66018158882143</v>
      </c>
      <c r="F142" s="9" t="s">
        <v>107</v>
      </c>
      <c r="G142" s="6">
        <v>4</v>
      </c>
      <c r="H142" s="11">
        <f t="shared" si="135"/>
        <v>12.2230971786452</v>
      </c>
      <c r="I142" s="11">
        <f t="shared" si="136"/>
        <v>285.373097178645</v>
      </c>
      <c r="J142" s="11">
        <f t="shared" si="137"/>
        <v>0.0802211434254687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1.08678095553752</v>
      </c>
      <c r="P142" s="11">
        <f t="shared" si="140"/>
        <v>0.0871828109062431</v>
      </c>
      <c r="Q142" s="17">
        <f t="shared" si="141"/>
        <v>0.0226675308356232</v>
      </c>
      <c r="R142" s="11">
        <f t="shared" si="142"/>
        <v>0.074022</v>
      </c>
      <c r="S142" s="18">
        <f t="shared" si="143"/>
        <v>0.30622694382242</v>
      </c>
      <c r="T142" s="3">
        <v>0.01</v>
      </c>
      <c r="U142" s="19">
        <f t="shared" si="144"/>
        <v>0.0030622694382242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0.0130122694382242</v>
      </c>
      <c r="AU142" s="27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64.5340119598675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17.4361697944333</v>
      </c>
      <c r="E143" s="13">
        <f t="shared" si="154"/>
        <v>12.2230971786452</v>
      </c>
      <c r="F143" s="9" t="s">
        <v>107</v>
      </c>
      <c r="G143" s="6">
        <v>5</v>
      </c>
      <c r="H143" s="11">
        <f t="shared" si="135"/>
        <v>17.4361697944333</v>
      </c>
      <c r="I143" s="11">
        <f t="shared" si="136"/>
        <v>290.586169794433</v>
      </c>
      <c r="J143" s="11">
        <f t="shared" si="137"/>
        <v>0.147951715309032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0.94961823739971</v>
      </c>
      <c r="O143" s="11">
        <f t="shared" si="155"/>
        <v>0.334679907231564</v>
      </c>
      <c r="P143" s="11">
        <f t="shared" si="140"/>
        <v>0.0495164663543776</v>
      </c>
      <c r="Q143" s="17">
        <f t="shared" si="141"/>
        <v>0.0128742812521382</v>
      </c>
      <c r="R143" s="11">
        <f t="shared" si="142"/>
        <v>0.074022</v>
      </c>
      <c r="S143" s="18">
        <f t="shared" si="143"/>
        <v>0.173925066225422</v>
      </c>
      <c r="T143" s="3">
        <v>0.01</v>
      </c>
      <c r="U143" s="19">
        <f t="shared" si="144"/>
        <v>0.00173925066225422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0.0116892506622542</v>
      </c>
      <c r="AU143" s="27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57.9725347389326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21.2360829706452</v>
      </c>
      <c r="E144" s="13">
        <f t="shared" si="154"/>
        <v>17.4361697944333</v>
      </c>
      <c r="F144" s="9" t="s">
        <v>109</v>
      </c>
      <c r="G144" s="6">
        <v>6</v>
      </c>
      <c r="H144" s="11">
        <f t="shared" si="135"/>
        <v>21.2360829706452</v>
      </c>
      <c r="I144" s="11">
        <f t="shared" si="136"/>
        <v>294.386082970645</v>
      </c>
      <c r="J144" s="11">
        <f t="shared" si="137"/>
        <v>0.228011721478667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0.569863440877186</v>
      </c>
      <c r="P144" s="11">
        <f t="shared" si="140"/>
        <v>0.129935544162164</v>
      </c>
      <c r="Q144" s="17">
        <f t="shared" si="141"/>
        <v>0.0337832414821626</v>
      </c>
      <c r="R144" s="11">
        <f t="shared" si="142"/>
        <v>0.074022</v>
      </c>
      <c r="S144" s="18">
        <f t="shared" si="143"/>
        <v>0.456394605416803</v>
      </c>
      <c r="T144" s="3">
        <v>0.01</v>
      </c>
      <c r="U144" s="19">
        <f t="shared" si="144"/>
        <v>0.00456394605416803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0.014513946054168</v>
      </c>
      <c r="AU144" s="27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71.981538093049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25.1736118636667</v>
      </c>
      <c r="E145" s="13">
        <f t="shared" si="154"/>
        <v>21.2360829706452</v>
      </c>
      <c r="F145" s="9" t="s">
        <v>107</v>
      </c>
      <c r="G145" s="6">
        <v>7</v>
      </c>
      <c r="H145" s="11">
        <f t="shared" si="135"/>
        <v>25.1736118636667</v>
      </c>
      <c r="I145" s="11">
        <f t="shared" si="136"/>
        <v>298.323611863667</v>
      </c>
      <c r="J145" s="11">
        <f t="shared" si="137"/>
        <v>0.352816348726999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0.724627896715022</v>
      </c>
      <c r="P145" s="11">
        <f t="shared" si="140"/>
        <v>0.255660568704719</v>
      </c>
      <c r="Q145" s="17">
        <f t="shared" si="141"/>
        <v>0.066471747863227</v>
      </c>
      <c r="R145" s="11">
        <f t="shared" si="142"/>
        <v>0.074022</v>
      </c>
      <c r="S145" s="18">
        <f t="shared" si="143"/>
        <v>0.897999890076288</v>
      </c>
      <c r="T145" s="3">
        <v>0.01</v>
      </c>
      <c r="U145" s="19">
        <f t="shared" si="144"/>
        <v>0.00897999890076288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0.0238799989007629</v>
      </c>
      <c r="AU145" s="27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118.432233668362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27.5951205232258</v>
      </c>
      <c r="E146" s="13">
        <f t="shared" si="154"/>
        <v>25.1736118636667</v>
      </c>
      <c r="F146" s="9" t="s">
        <v>107</v>
      </c>
      <c r="G146" s="6">
        <v>8</v>
      </c>
      <c r="H146" s="11">
        <f t="shared" si="135"/>
        <v>27.5951205232258</v>
      </c>
      <c r="I146" s="11">
        <f t="shared" si="136"/>
        <v>300.745120523226</v>
      </c>
      <c r="J146" s="11">
        <f t="shared" si="137"/>
        <v>0.458858434102341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0.753667328010303</v>
      </c>
      <c r="P146" s="11">
        <f t="shared" si="140"/>
        <v>0.345826609964903</v>
      </c>
      <c r="Q146" s="17">
        <f t="shared" si="141"/>
        <v>0.0899149185908748</v>
      </c>
      <c r="R146" s="11">
        <f t="shared" si="142"/>
        <v>0.074022</v>
      </c>
      <c r="S146" s="18">
        <f t="shared" si="143"/>
        <v>1.21470533883001</v>
      </c>
      <c r="T146" s="3">
        <v>0.01</v>
      </c>
      <c r="U146" s="19">
        <f t="shared" si="144"/>
        <v>0.0121470533883001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0.0270470533883001</v>
      </c>
      <c r="AU146" s="27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134.139158055886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27.3303753577419</v>
      </c>
      <c r="E147" s="13">
        <f t="shared" si="154"/>
        <v>27.5951205232258</v>
      </c>
      <c r="F147" s="9" t="s">
        <v>107</v>
      </c>
      <c r="G147" s="6">
        <v>9</v>
      </c>
      <c r="H147" s="11">
        <f t="shared" si="135"/>
        <v>27.3303753577419</v>
      </c>
      <c r="I147" s="11">
        <f t="shared" si="136"/>
        <v>300.480375357742</v>
      </c>
      <c r="J147" s="11">
        <f t="shared" si="137"/>
        <v>0.445954314834256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0.6925407180454</v>
      </c>
      <c r="P147" s="11">
        <f t="shared" si="140"/>
        <v>0.30884152141076</v>
      </c>
      <c r="Q147" s="17">
        <f t="shared" si="141"/>
        <v>0.0802987955667976</v>
      </c>
      <c r="R147" s="11">
        <f t="shared" si="142"/>
        <v>0.074022</v>
      </c>
      <c r="S147" s="18">
        <f t="shared" si="143"/>
        <v>1.08479635198722</v>
      </c>
      <c r="T147" s="3">
        <v>0.01</v>
      </c>
      <c r="U147" s="19">
        <f t="shared" si="144"/>
        <v>0.0108479635198722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0.0207979635198722</v>
      </c>
      <c r="AU147" s="27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103.146959329754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22.0440867676667</v>
      </c>
      <c r="E148" s="13">
        <f t="shared" si="154"/>
        <v>27.3303753577419</v>
      </c>
      <c r="F148" s="9" t="s">
        <v>107</v>
      </c>
      <c r="G148" s="6">
        <v>10</v>
      </c>
      <c r="H148" s="11">
        <f t="shared" si="135"/>
        <v>22.0440867676667</v>
      </c>
      <c r="I148" s="11">
        <f t="shared" si="136"/>
        <v>295.194086767667</v>
      </c>
      <c r="J148" s="11">
        <f t="shared" si="137"/>
        <v>0.249617433586166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0.66839919663464</v>
      </c>
      <c r="P148" s="11">
        <f t="shared" si="140"/>
        <v>0.166844092074994</v>
      </c>
      <c r="Q148" s="17">
        <f t="shared" si="141"/>
        <v>0.0433794639394984</v>
      </c>
      <c r="R148" s="11">
        <f t="shared" si="142"/>
        <v>0.074022</v>
      </c>
      <c r="S148" s="18">
        <f t="shared" si="143"/>
        <v>0.586034745609392</v>
      </c>
      <c r="T148" s="3">
        <v>0.01</v>
      </c>
      <c r="U148" s="19">
        <f t="shared" si="144"/>
        <v>0.00586034745609392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0.0158103474560939</v>
      </c>
      <c r="AU148" s="27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78.4110071394639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16.1910963419355</v>
      </c>
      <c r="E149" s="13">
        <f t="shared" si="154"/>
        <v>22.0440867676667</v>
      </c>
      <c r="F149" s="9" t="s">
        <v>107</v>
      </c>
      <c r="G149" s="6">
        <v>11</v>
      </c>
      <c r="H149" s="11">
        <f t="shared" si="135"/>
        <v>16.1910963419355</v>
      </c>
      <c r="I149" s="11">
        <f t="shared" si="136"/>
        <v>289.341096341935</v>
      </c>
      <c r="J149" s="11">
        <f t="shared" si="137"/>
        <v>0.128085641685163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0.476477349331664</v>
      </c>
      <c r="O149" s="11">
        <f t="shared" si="155"/>
        <v>0.309777755227982</v>
      </c>
      <c r="P149" s="11">
        <f t="shared" si="140"/>
        <v>0.0396780825581656</v>
      </c>
      <c r="Q149" s="17">
        <f t="shared" si="141"/>
        <v>0.0103163014651231</v>
      </c>
      <c r="R149" s="11">
        <f t="shared" si="142"/>
        <v>0.074022</v>
      </c>
      <c r="S149" s="18">
        <f t="shared" si="143"/>
        <v>0.139368045515158</v>
      </c>
      <c r="T149" s="3">
        <v>0.01</v>
      </c>
      <c r="U149" s="19">
        <f t="shared" si="144"/>
        <v>0.00139368045515159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0.00688368045515159</v>
      </c>
      <c r="AU149" s="27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34.1394342416325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10.6382222599</v>
      </c>
      <c r="E150" s="13">
        <f t="shared" si="154"/>
        <v>16.1910963419355</v>
      </c>
      <c r="F150" s="9" t="s">
        <v>109</v>
      </c>
      <c r="G150" s="6">
        <v>12</v>
      </c>
      <c r="H150" s="11">
        <f t="shared" si="135"/>
        <v>10.6382222599</v>
      </c>
      <c r="I150" s="11">
        <f t="shared" si="136"/>
        <v>283.7882222599</v>
      </c>
      <c r="J150" s="11">
        <f t="shared" si="137"/>
        <v>0.0663032932193476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0.554799672669817</v>
      </c>
      <c r="P150" s="11">
        <f t="shared" si="140"/>
        <v>0.0367850453750249</v>
      </c>
      <c r="Q150" s="17">
        <f t="shared" si="141"/>
        <v>0.00956411179750648</v>
      </c>
      <c r="R150" s="11">
        <f t="shared" si="142"/>
        <v>0.074022</v>
      </c>
      <c r="S150" s="18">
        <f t="shared" si="143"/>
        <v>0.129206341324288</v>
      </c>
      <c r="T150" s="3">
        <v>0.01</v>
      </c>
      <c r="U150" s="19">
        <f t="shared" si="144"/>
        <v>0.00129206341324288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0.00678206341324288</v>
      </c>
      <c r="AU150" s="27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33.6354671643293</v>
      </c>
      <c r="AY150" s="1">
        <f>SUM(AX139:AX150)</f>
        <v>787.136598716642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4.02532440467742</v>
      </c>
      <c r="E151" s="13">
        <f t="shared" si="154"/>
        <v>10.6382222599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443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5.7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77.7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1285.1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8288.55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AV40+AV55+AV71+AV87+AV102+AG118+AY134+AY150+BB150</f>
        <v>223793333.28793</v>
      </c>
      <c r="J16" s="7" t="s">
        <v>35</v>
      </c>
      <c r="K16" s="7">
        <f>I16/(10000*1000)</f>
        <v>22.3793333287929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134470962.60274</v>
      </c>
      <c r="J17" s="7" t="s">
        <v>35</v>
      </c>
      <c r="K17" s="7">
        <f>I17/(10000*1000)</f>
        <v>13.447096260274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8.12</v>
      </c>
      <c r="E29" s="9"/>
      <c r="F29" s="9"/>
      <c r="G29" s="6">
        <v>1</v>
      </c>
      <c r="H29" s="11">
        <f t="shared" ref="H29:H40" si="0">E30</f>
        <v>8.12</v>
      </c>
      <c r="I29" s="11">
        <f t="shared" ref="I29:I40" si="1">H29+273.15</f>
        <v>281.27</v>
      </c>
      <c r="J29" s="11">
        <f t="shared" ref="J29:J40" si="2">EXP(($C$18*(I29-$C$16))/($C$19*I29*$C$16))</f>
        <v>0.0487673094217407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0.0484458515738024</v>
      </c>
      <c r="Q29" s="17">
        <f t="shared" ref="Q29:Q40" si="6">P29*$B$31</f>
        <v>0.00629796070459431</v>
      </c>
      <c r="R29" s="11">
        <f t="shared" ref="R29:R40" si="7">L29*$B$31</f>
        <v>0.129143083333333</v>
      </c>
      <c r="S29" s="18">
        <f t="shared" ref="S29:S40" si="8">Q29/R29</f>
        <v>0.0487673094217408</v>
      </c>
      <c r="T29" s="3">
        <v>0.01</v>
      </c>
      <c r="U29" s="19">
        <f t="shared" ref="U29:U40" si="9">S29*T29</f>
        <v>0.000487673094217408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0.0223876730942174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0.475</v>
      </c>
      <c r="AU29" s="1">
        <f t="shared" ref="AU29:AU40" si="17">AT29*10000*AS29*0.67*AR29*AQ29</f>
        <v>920.128579273621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3.91722737048387</v>
      </c>
      <c r="E30" s="13">
        <f t="shared" ref="E30:E41" si="18">D29</f>
        <v>8.12</v>
      </c>
      <c r="F30" s="9" t="s">
        <v>107</v>
      </c>
      <c r="G30" s="6">
        <v>2</v>
      </c>
      <c r="H30" s="11">
        <f t="shared" si="0"/>
        <v>3.91722737048387</v>
      </c>
      <c r="I30" s="11">
        <f t="shared" si="1"/>
        <v>277.067227370484</v>
      </c>
      <c r="J30" s="11">
        <f t="shared" si="2"/>
        <v>0.0288456414770089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1.93837081509286</v>
      </c>
      <c r="P30" s="11">
        <f t="shared" si="5"/>
        <v>0.0559135495816662</v>
      </c>
      <c r="Q30" s="17">
        <f t="shared" si="6"/>
        <v>0.0072687614456166</v>
      </c>
      <c r="R30" s="11">
        <f t="shared" si="7"/>
        <v>0.129143083333333</v>
      </c>
      <c r="S30" s="18">
        <f t="shared" si="8"/>
        <v>0.0562845586306399</v>
      </c>
      <c r="T30" s="3">
        <v>0.01</v>
      </c>
      <c r="U30" s="19">
        <f t="shared" si="9"/>
        <v>0.000562845586306399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0.0224628455863064</v>
      </c>
      <c r="AR30" s="27">
        <f t="shared" si="15"/>
        <v>99.3408333333333</v>
      </c>
      <c r="AS30" s="1">
        <f t="shared" si="16"/>
        <v>0.13</v>
      </c>
      <c r="AT30" s="2">
        <f>$E$4/12</f>
        <v>0.475</v>
      </c>
      <c r="AU30" s="1">
        <f t="shared" si="17"/>
        <v>923.218152631925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8.18182398617857</v>
      </c>
      <c r="E31" s="13">
        <f t="shared" si="18"/>
        <v>3.91722737048387</v>
      </c>
      <c r="F31" s="9" t="s">
        <v>107</v>
      </c>
      <c r="G31" s="6">
        <v>3</v>
      </c>
      <c r="H31" s="11">
        <f t="shared" si="0"/>
        <v>8.18182398617857</v>
      </c>
      <c r="I31" s="11">
        <f t="shared" si="1"/>
        <v>281.331823986179</v>
      </c>
      <c r="J31" s="11">
        <f t="shared" si="2"/>
        <v>0.0491397116230149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2.87586559884453</v>
      </c>
      <c r="P31" s="11">
        <f t="shared" si="5"/>
        <v>0.141319206193769</v>
      </c>
      <c r="Q31" s="17">
        <f t="shared" si="6"/>
        <v>0.01837149680519</v>
      </c>
      <c r="R31" s="11">
        <f t="shared" si="7"/>
        <v>0.129143083333333</v>
      </c>
      <c r="S31" s="18">
        <f t="shared" si="8"/>
        <v>0.142256916367492</v>
      </c>
      <c r="T31" s="3">
        <v>0.01</v>
      </c>
      <c r="U31" s="19">
        <f t="shared" si="9"/>
        <v>0.00142256916367492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0.0233225691636749</v>
      </c>
      <c r="AR31" s="27">
        <f t="shared" si="15"/>
        <v>99.3408333333333</v>
      </c>
      <c r="AS31" s="1">
        <f t="shared" si="16"/>
        <v>0.13</v>
      </c>
      <c r="AT31" s="2">
        <f>$E$4/12</f>
        <v>0.475</v>
      </c>
      <c r="AU31" s="1">
        <f t="shared" si="17"/>
        <v>958.552607913767</v>
      </c>
    </row>
    <row r="32" s="1" customFormat="1" spans="1:47">
      <c r="A32" s="6"/>
      <c r="B32" s="6"/>
      <c r="C32" s="9">
        <v>3</v>
      </c>
      <c r="D32" s="12">
        <v>14.0480079717097</v>
      </c>
      <c r="E32" s="13">
        <f t="shared" si="18"/>
        <v>8.18182398617857</v>
      </c>
      <c r="F32" s="9" t="s">
        <v>107</v>
      </c>
      <c r="G32" s="6">
        <v>4</v>
      </c>
      <c r="H32" s="11">
        <f t="shared" si="0"/>
        <v>14.0480079717097</v>
      </c>
      <c r="I32" s="11">
        <f t="shared" si="1"/>
        <v>287.19800797171</v>
      </c>
      <c r="J32" s="11">
        <f t="shared" si="2"/>
        <v>0.099642516714452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3.72795472598409</v>
      </c>
      <c r="P32" s="11">
        <f t="shared" si="5"/>
        <v>0.37146279109459</v>
      </c>
      <c r="Q32" s="17">
        <f t="shared" si="6"/>
        <v>0.0482901628422967</v>
      </c>
      <c r="R32" s="11">
        <f t="shared" si="7"/>
        <v>0.129143083333333</v>
      </c>
      <c r="S32" s="18">
        <f t="shared" si="8"/>
        <v>0.373927597172621</v>
      </c>
      <c r="T32" s="3">
        <v>0.01</v>
      </c>
      <c r="U32" s="19">
        <f t="shared" si="9"/>
        <v>0.00373927597172621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0.0331892759717262</v>
      </c>
      <c r="AR32" s="27">
        <f t="shared" si="15"/>
        <v>99.3408333333333</v>
      </c>
      <c r="AS32" s="1">
        <f t="shared" si="16"/>
        <v>0.13</v>
      </c>
      <c r="AT32" s="2">
        <f>$E$4/12</f>
        <v>0.475</v>
      </c>
      <c r="AU32" s="1">
        <f t="shared" si="17"/>
        <v>1364.07214892165</v>
      </c>
    </row>
    <row r="33" s="1" customFormat="1" spans="1:47">
      <c r="A33" s="6"/>
      <c r="B33" s="6"/>
      <c r="C33" s="9">
        <v>4</v>
      </c>
      <c r="D33" s="12">
        <v>18.9946874596667</v>
      </c>
      <c r="E33" s="13">
        <f t="shared" si="18"/>
        <v>14.0480079717097</v>
      </c>
      <c r="F33" s="9" t="s">
        <v>107</v>
      </c>
      <c r="G33" s="6">
        <v>5</v>
      </c>
      <c r="H33" s="11">
        <f t="shared" si="0"/>
        <v>18.9946874596667</v>
      </c>
      <c r="I33" s="11">
        <f t="shared" si="1"/>
        <v>292.144687459667</v>
      </c>
      <c r="J33" s="11">
        <f t="shared" si="2"/>
        <v>0.176909707455873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3.18866733814503</v>
      </c>
      <c r="O33" s="11">
        <f t="shared" si="19"/>
        <v>1.16123293007781</v>
      </c>
      <c r="P33" s="11">
        <f t="shared" si="5"/>
        <v>0.205433377948191</v>
      </c>
      <c r="Q33" s="17">
        <f t="shared" si="6"/>
        <v>0.0267063391332649</v>
      </c>
      <c r="R33" s="11">
        <f t="shared" si="7"/>
        <v>0.129143083333333</v>
      </c>
      <c r="S33" s="18">
        <f t="shared" si="8"/>
        <v>0.206796511620625</v>
      </c>
      <c r="T33" s="3">
        <v>0.01</v>
      </c>
      <c r="U33" s="19">
        <f t="shared" si="9"/>
        <v>0.00206796511620625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0.0315179651162062</v>
      </c>
      <c r="AR33" s="27">
        <f t="shared" si="15"/>
        <v>99.3408333333333</v>
      </c>
      <c r="AS33" s="1">
        <f t="shared" si="16"/>
        <v>0.13</v>
      </c>
      <c r="AT33" s="2">
        <f>$E$4/12</f>
        <v>0.475</v>
      </c>
      <c r="AU33" s="1">
        <f t="shared" si="17"/>
        <v>1295.38162996766</v>
      </c>
    </row>
    <row r="34" s="1" customFormat="1" spans="1:47">
      <c r="A34" s="6"/>
      <c r="B34" s="6"/>
      <c r="C34" s="9">
        <v>5</v>
      </c>
      <c r="D34" s="12">
        <v>23.8244786751613</v>
      </c>
      <c r="E34" s="13">
        <f t="shared" si="18"/>
        <v>18.9946874596667</v>
      </c>
      <c r="F34" s="9" t="s">
        <v>109</v>
      </c>
      <c r="G34" s="6">
        <v>6</v>
      </c>
      <c r="H34" s="11">
        <f t="shared" si="0"/>
        <v>23.8244786751613</v>
      </c>
      <c r="I34" s="11">
        <f t="shared" si="1"/>
        <v>296.974478675161</v>
      </c>
      <c r="J34" s="11">
        <f t="shared" si="2"/>
        <v>0.304196557297963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1.94920788546295</v>
      </c>
      <c r="P34" s="11">
        <f t="shared" si="5"/>
        <v>0.592942328215871</v>
      </c>
      <c r="Q34" s="17">
        <f t="shared" si="6"/>
        <v>0.0770825026680632</v>
      </c>
      <c r="R34" s="11">
        <f t="shared" si="7"/>
        <v>0.129143083333333</v>
      </c>
      <c r="S34" s="18">
        <f t="shared" si="8"/>
        <v>0.596876740731863</v>
      </c>
      <c r="T34" s="3">
        <v>0.01</v>
      </c>
      <c r="U34" s="19">
        <f t="shared" si="9"/>
        <v>0.00596876740731863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0.0354187674073186</v>
      </c>
      <c r="AR34" s="27">
        <f t="shared" si="15"/>
        <v>99.3408333333333</v>
      </c>
      <c r="AS34" s="1">
        <f t="shared" si="16"/>
        <v>0.13</v>
      </c>
      <c r="AT34" s="2">
        <f>$E$4/12</f>
        <v>0.475</v>
      </c>
      <c r="AU34" s="1">
        <f t="shared" si="17"/>
        <v>1455.70377041715</v>
      </c>
    </row>
    <row r="35" s="1" customFormat="1" spans="1:47">
      <c r="A35" s="6"/>
      <c r="B35" s="6"/>
      <c r="C35" s="9">
        <v>6</v>
      </c>
      <c r="D35" s="12">
        <v>25.6082950153333</v>
      </c>
      <c r="E35" s="13">
        <f t="shared" si="18"/>
        <v>23.8244786751613</v>
      </c>
      <c r="F35" s="9" t="s">
        <v>107</v>
      </c>
      <c r="G35" s="6">
        <v>7</v>
      </c>
      <c r="H35" s="11">
        <f t="shared" si="0"/>
        <v>25.6082950153333</v>
      </c>
      <c r="I35" s="11">
        <f t="shared" si="1"/>
        <v>298.758295015333</v>
      </c>
      <c r="J35" s="11">
        <f t="shared" si="2"/>
        <v>0.369974966406023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2.34967389058041</v>
      </c>
      <c r="P35" s="11">
        <f t="shared" si="5"/>
        <v>0.869320518732596</v>
      </c>
      <c r="Q35" s="17">
        <f t="shared" si="6"/>
        <v>0.113011667435238</v>
      </c>
      <c r="R35" s="11">
        <f t="shared" si="7"/>
        <v>0.129143083333333</v>
      </c>
      <c r="S35" s="18">
        <f t="shared" si="8"/>
        <v>0.87508881248825</v>
      </c>
      <c r="T35" s="3">
        <v>0.01</v>
      </c>
      <c r="U35" s="19">
        <f t="shared" si="9"/>
        <v>0.0087508881248825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0.0436508881248825</v>
      </c>
      <c r="AR35" s="27">
        <f t="shared" si="15"/>
        <v>99.3408333333333</v>
      </c>
      <c r="AS35" s="1">
        <f t="shared" si="16"/>
        <v>0.13</v>
      </c>
      <c r="AT35" s="2">
        <f>$E$4/12</f>
        <v>0.475</v>
      </c>
      <c r="AU35" s="1">
        <f t="shared" si="17"/>
        <v>1794.04217246473</v>
      </c>
    </row>
    <row r="36" s="1" customFormat="1" spans="1:47">
      <c r="A36" s="6"/>
      <c r="B36" s="6"/>
      <c r="C36" s="9">
        <v>7</v>
      </c>
      <c r="D36" s="12">
        <v>28.7445604177419</v>
      </c>
      <c r="E36" s="13">
        <f t="shared" si="18"/>
        <v>25.6082950153333</v>
      </c>
      <c r="F36" s="9" t="s">
        <v>107</v>
      </c>
      <c r="G36" s="6">
        <v>8</v>
      </c>
      <c r="H36" s="11">
        <f t="shared" si="0"/>
        <v>28.7445604177419</v>
      </c>
      <c r="I36" s="11">
        <f t="shared" si="1"/>
        <v>301.894560417742</v>
      </c>
      <c r="J36" s="11">
        <f t="shared" si="2"/>
        <v>0.519054619046965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2.47376170518115</v>
      </c>
      <c r="P36" s="11">
        <f t="shared" si="5"/>
        <v>1.28401743949577</v>
      </c>
      <c r="Q36" s="17">
        <f t="shared" si="6"/>
        <v>0.16692226713445</v>
      </c>
      <c r="R36" s="11">
        <f t="shared" si="7"/>
        <v>0.129143083333333</v>
      </c>
      <c r="S36" s="18">
        <f t="shared" si="8"/>
        <v>1.29253741529157</v>
      </c>
      <c r="T36" s="3">
        <v>0.01</v>
      </c>
      <c r="U36" s="19">
        <f t="shared" si="9"/>
        <v>0.0129253741529157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0.0478253741529157</v>
      </c>
      <c r="AR36" s="27">
        <f t="shared" si="15"/>
        <v>99.3408333333333</v>
      </c>
      <c r="AS36" s="1">
        <f t="shared" si="16"/>
        <v>0.13</v>
      </c>
      <c r="AT36" s="2">
        <f>$E$4/12</f>
        <v>0.475</v>
      </c>
      <c r="AU36" s="1">
        <f t="shared" si="17"/>
        <v>1965.61265600747</v>
      </c>
    </row>
    <row r="37" s="1" customFormat="1" spans="1:47">
      <c r="A37" s="6"/>
      <c r="B37" s="6"/>
      <c r="C37" s="9">
        <v>8</v>
      </c>
      <c r="D37" s="12">
        <v>27.5800888896774</v>
      </c>
      <c r="E37" s="13">
        <f t="shared" si="18"/>
        <v>28.7445604177419</v>
      </c>
      <c r="F37" s="9" t="s">
        <v>107</v>
      </c>
      <c r="G37" s="6">
        <v>9</v>
      </c>
      <c r="H37" s="11">
        <f t="shared" si="0"/>
        <v>27.5800888896774</v>
      </c>
      <c r="I37" s="11">
        <f t="shared" si="1"/>
        <v>300.730088889677</v>
      </c>
      <c r="J37" s="11">
        <f t="shared" si="2"/>
        <v>0.458116485469924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2.18315259901871</v>
      </c>
      <c r="P37" s="11">
        <f t="shared" si="5"/>
        <v>1.00013819590698</v>
      </c>
      <c r="Q37" s="17">
        <f t="shared" si="6"/>
        <v>0.130017965467907</v>
      </c>
      <c r="R37" s="11">
        <f t="shared" si="7"/>
        <v>0.129143083333333</v>
      </c>
      <c r="S37" s="18">
        <f t="shared" si="8"/>
        <v>1.00677451793772</v>
      </c>
      <c r="T37" s="3">
        <v>0.01</v>
      </c>
      <c r="U37" s="19">
        <f t="shared" si="9"/>
        <v>0.0100677451793772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0.0395177451793772</v>
      </c>
      <c r="AR37" s="27">
        <f t="shared" si="15"/>
        <v>99.3408333333333</v>
      </c>
      <c r="AS37" s="1">
        <f t="shared" si="16"/>
        <v>0.13</v>
      </c>
      <c r="AT37" s="2">
        <f>$E$4/12</f>
        <v>0.475</v>
      </c>
      <c r="AU37" s="1">
        <f t="shared" si="17"/>
        <v>1624.17088077766</v>
      </c>
    </row>
    <row r="38" s="1" customFormat="1" spans="1:47">
      <c r="A38" s="6"/>
      <c r="B38" s="6"/>
      <c r="C38" s="9">
        <v>9</v>
      </c>
      <c r="D38" s="12">
        <v>23.940217199</v>
      </c>
      <c r="E38" s="13">
        <f t="shared" si="18"/>
        <v>27.5800888896774</v>
      </c>
      <c r="F38" s="9" t="s">
        <v>107</v>
      </c>
      <c r="G38" s="6">
        <v>10</v>
      </c>
      <c r="H38" s="11">
        <f t="shared" si="0"/>
        <v>23.940217199</v>
      </c>
      <c r="I38" s="11">
        <f t="shared" si="1"/>
        <v>297.090217199</v>
      </c>
      <c r="J38" s="11">
        <f t="shared" si="2"/>
        <v>0.308106920068619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2.17642273644506</v>
      </c>
      <c r="P38" s="11">
        <f t="shared" si="5"/>
        <v>0.670570906093404</v>
      </c>
      <c r="Q38" s="17">
        <f t="shared" si="6"/>
        <v>0.0871742177921425</v>
      </c>
      <c r="R38" s="11">
        <f t="shared" si="7"/>
        <v>0.129143083333333</v>
      </c>
      <c r="S38" s="18">
        <f t="shared" si="8"/>
        <v>0.675020415666675</v>
      </c>
      <c r="T38" s="3">
        <v>0.01</v>
      </c>
      <c r="U38" s="19">
        <f t="shared" si="9"/>
        <v>0.00675020415666675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0.0362002041566667</v>
      </c>
      <c r="AR38" s="27">
        <f t="shared" si="15"/>
        <v>99.3408333333333</v>
      </c>
      <c r="AS38" s="1">
        <f t="shared" si="16"/>
        <v>0.13</v>
      </c>
      <c r="AT38" s="2">
        <f>$E$4/12</f>
        <v>0.475</v>
      </c>
      <c r="AU38" s="1">
        <f t="shared" si="17"/>
        <v>1487.82065379954</v>
      </c>
    </row>
    <row r="39" s="1" customFormat="1" spans="1:47">
      <c r="A39" s="6"/>
      <c r="B39" s="6"/>
      <c r="C39" s="9">
        <v>10</v>
      </c>
      <c r="D39" s="12">
        <v>17.38944816</v>
      </c>
      <c r="E39" s="13">
        <f t="shared" si="18"/>
        <v>23.940217199</v>
      </c>
      <c r="F39" s="9" t="s">
        <v>107</v>
      </c>
      <c r="G39" s="6">
        <v>11</v>
      </c>
      <c r="H39" s="11">
        <f t="shared" si="0"/>
        <v>17.38944816</v>
      </c>
      <c r="I39" s="11">
        <f t="shared" si="1"/>
        <v>290.53944816</v>
      </c>
      <c r="J39" s="11">
        <f t="shared" si="2"/>
        <v>0.147156647419592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1.43055923883407</v>
      </c>
      <c r="O39" s="11">
        <f t="shared" si="19"/>
        <v>1.06870092485092</v>
      </c>
      <c r="P39" s="11">
        <f t="shared" si="5"/>
        <v>0.157266445195278</v>
      </c>
      <c r="Q39" s="17">
        <f t="shared" si="6"/>
        <v>0.0204446378753861</v>
      </c>
      <c r="R39" s="11">
        <f t="shared" si="7"/>
        <v>0.129143083333333</v>
      </c>
      <c r="S39" s="18">
        <f t="shared" si="8"/>
        <v>0.158309971759124</v>
      </c>
      <c r="T39" s="3">
        <v>0.01</v>
      </c>
      <c r="U39" s="19">
        <f t="shared" si="9"/>
        <v>0.00158309971759124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0.0234830997175912</v>
      </c>
      <c r="AR39" s="27">
        <f t="shared" si="15"/>
        <v>99.3408333333333</v>
      </c>
      <c r="AS39" s="1">
        <f t="shared" si="16"/>
        <v>0.13</v>
      </c>
      <c r="AT39" s="2">
        <f>$E$4/12</f>
        <v>0.475</v>
      </c>
      <c r="AU39" s="1">
        <f t="shared" si="17"/>
        <v>965.150379369666</v>
      </c>
    </row>
    <row r="40" s="1" customFormat="1" spans="1:48">
      <c r="A40" s="6"/>
      <c r="B40" s="6"/>
      <c r="C40" s="9">
        <v>11</v>
      </c>
      <c r="D40" s="12">
        <v>12.5911872298667</v>
      </c>
      <c r="E40" s="13">
        <f t="shared" si="18"/>
        <v>17.38944816</v>
      </c>
      <c r="F40" s="9" t="s">
        <v>109</v>
      </c>
      <c r="G40" s="6">
        <v>12</v>
      </c>
      <c r="H40" s="11">
        <f t="shared" si="0"/>
        <v>12.5911872298667</v>
      </c>
      <c r="I40" s="11">
        <f t="shared" si="1"/>
        <v>285.741187229867</v>
      </c>
      <c r="J40" s="11">
        <f t="shared" si="2"/>
        <v>0.0838257008435874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1.90484281298897</v>
      </c>
      <c r="P40" s="11">
        <f t="shared" si="5"/>
        <v>0.159674783795671</v>
      </c>
      <c r="Q40" s="17">
        <f t="shared" si="6"/>
        <v>0.0207577218934372</v>
      </c>
      <c r="R40" s="11">
        <f t="shared" si="7"/>
        <v>0.129143083333333</v>
      </c>
      <c r="S40" s="18">
        <f t="shared" si="8"/>
        <v>0.160734290661616</v>
      </c>
      <c r="T40" s="3">
        <v>0.01</v>
      </c>
      <c r="U40" s="19">
        <f t="shared" si="9"/>
        <v>0.00160734290661616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0.0235073429066162</v>
      </c>
      <c r="AR40" s="27">
        <f t="shared" si="15"/>
        <v>99.3408333333333</v>
      </c>
      <c r="AS40" s="1">
        <f t="shared" si="16"/>
        <v>0.13</v>
      </c>
      <c r="AT40" s="2">
        <f>$E$4/12</f>
        <v>0.475</v>
      </c>
      <c r="AU40" s="1">
        <f t="shared" si="17"/>
        <v>966.146769257114</v>
      </c>
      <c r="AV40" s="1">
        <f>SUM(AU29:AU40)</f>
        <v>15720.0004008019</v>
      </c>
    </row>
    <row r="41" s="1" customFormat="1" spans="1:46">
      <c r="A41" s="6"/>
      <c r="B41" s="6"/>
      <c r="C41" s="9">
        <v>12</v>
      </c>
      <c r="D41" s="12">
        <v>5.95015252712903</v>
      </c>
      <c r="E41" s="13">
        <f t="shared" si="18"/>
        <v>12.5911872298667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8.12</v>
      </c>
      <c r="E44" s="9"/>
      <c r="F44" s="9"/>
      <c r="G44" s="6">
        <v>1</v>
      </c>
      <c r="H44" s="11">
        <f t="shared" ref="H44:H55" si="20">E45</f>
        <v>8.12</v>
      </c>
      <c r="I44" s="11">
        <f t="shared" ref="I44:I55" si="21">H44+273.15</f>
        <v>281.27</v>
      </c>
      <c r="J44" s="11">
        <f t="shared" ref="J44:J55" si="22">EXP(($C$18*(I44-$C$16))/($C$19*I44*$C$16))</f>
        <v>0.0487673094217407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0.0434647992288903</v>
      </c>
      <c r="Q44" s="17">
        <f t="shared" ref="Q44:Q55" si="26">P44*$B$46</f>
        <v>0.00782366386120026</v>
      </c>
      <c r="R44" s="11">
        <f t="shared" ref="R44:R55" si="27">L44*$B$46</f>
        <v>0.16042845</v>
      </c>
      <c r="S44" s="18">
        <f t="shared" ref="S44:S55" si="28">Q44/R44</f>
        <v>0.0487673094217407</v>
      </c>
      <c r="T44" s="3">
        <v>0.01</v>
      </c>
      <c r="U44" s="19">
        <f t="shared" ref="U44:U55" si="29">S44*T44</f>
        <v>0.000487673094217407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0.0195876730942174</v>
      </c>
      <c r="AR44" s="27">
        <f t="shared" ref="AR44:AR55" si="35">$B$44/12</f>
        <v>89.1269166666667</v>
      </c>
      <c r="AS44" s="1">
        <f t="shared" ref="AS44:AS55" si="36">$B$46</f>
        <v>0.18</v>
      </c>
      <c r="AT44" s="2">
        <f>$E$3/12</f>
        <v>36.9166666666667</v>
      </c>
      <c r="AU44" s="1">
        <f t="shared" ref="AU44:AU55" si="37">AT44*10000*AS44*0.67*AR44*AQ44</f>
        <v>77725.1408480315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3.91722737048387</v>
      </c>
      <c r="E45" s="13">
        <f t="shared" ref="E45:E56" si="38">D44</f>
        <v>8.12</v>
      </c>
      <c r="F45" s="9" t="s">
        <v>107</v>
      </c>
      <c r="G45" s="6">
        <v>2</v>
      </c>
      <c r="H45" s="11">
        <f t="shared" si="20"/>
        <v>3.91722737048387</v>
      </c>
      <c r="I45" s="11">
        <f t="shared" si="21"/>
        <v>277.067227370484</v>
      </c>
      <c r="J45" s="11">
        <f t="shared" si="22"/>
        <v>0.0288456414770089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1.73907353410444</v>
      </c>
      <c r="P45" s="11">
        <f t="shared" si="25"/>
        <v>0.0501646916669315</v>
      </c>
      <c r="Q45" s="17">
        <f t="shared" si="26"/>
        <v>0.00902964450004767</v>
      </c>
      <c r="R45" s="11">
        <f t="shared" si="27"/>
        <v>0.16042845</v>
      </c>
      <c r="S45" s="18">
        <f t="shared" si="28"/>
        <v>0.0562845586306398</v>
      </c>
      <c r="T45" s="3">
        <v>0.01</v>
      </c>
      <c r="U45" s="19">
        <f t="shared" si="29"/>
        <v>0.000562845586306398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0.0196628455863064</v>
      </c>
      <c r="AR45" s="27">
        <f t="shared" si="35"/>
        <v>89.1269166666667</v>
      </c>
      <c r="AS45" s="1">
        <f t="shared" si="36"/>
        <v>0.18</v>
      </c>
      <c r="AT45" s="2">
        <f>$E$3/12</f>
        <v>36.9166666666667</v>
      </c>
      <c r="AU45" s="1">
        <f t="shared" si="37"/>
        <v>78023.4301092118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8.18182398617857</v>
      </c>
      <c r="E46" s="13">
        <f t="shared" si="38"/>
        <v>3.91722737048387</v>
      </c>
      <c r="F46" s="9" t="s">
        <v>107</v>
      </c>
      <c r="G46" s="6">
        <v>3</v>
      </c>
      <c r="H46" s="11">
        <f t="shared" si="20"/>
        <v>8.18182398617857</v>
      </c>
      <c r="I46" s="11">
        <f t="shared" si="21"/>
        <v>281.331823986179</v>
      </c>
      <c r="J46" s="11">
        <f t="shared" si="22"/>
        <v>0.0491397116230149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2.58017800910418</v>
      </c>
      <c r="P46" s="11">
        <f t="shared" si="25"/>
        <v>0.126789203303424</v>
      </c>
      <c r="Q46" s="17">
        <f t="shared" si="26"/>
        <v>0.0228220565946163</v>
      </c>
      <c r="R46" s="11">
        <f t="shared" si="27"/>
        <v>0.16042845</v>
      </c>
      <c r="S46" s="18">
        <f t="shared" si="28"/>
        <v>0.142256916367492</v>
      </c>
      <c r="T46" s="3">
        <v>0.01</v>
      </c>
      <c r="U46" s="19">
        <f t="shared" si="29"/>
        <v>0.00142256916367492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0.0205225691636749</v>
      </c>
      <c r="AR46" s="27">
        <f t="shared" si="35"/>
        <v>89.1269166666667</v>
      </c>
      <c r="AS46" s="1">
        <f t="shared" si="36"/>
        <v>0.18</v>
      </c>
      <c r="AT46" s="2">
        <f>$E$3/12</f>
        <v>36.9166666666667</v>
      </c>
      <c r="AU46" s="1">
        <f t="shared" si="37"/>
        <v>81434.8683040359</v>
      </c>
    </row>
    <row r="47" s="1" customFormat="1" spans="1:47">
      <c r="A47" s="6"/>
      <c r="B47" s="6"/>
      <c r="C47" s="9">
        <v>3</v>
      </c>
      <c r="D47" s="12">
        <v>14.0480079717097</v>
      </c>
      <c r="E47" s="13">
        <f t="shared" si="38"/>
        <v>8.18182398617857</v>
      </c>
      <c r="F47" s="9" t="s">
        <v>107</v>
      </c>
      <c r="G47" s="6">
        <v>4</v>
      </c>
      <c r="H47" s="11">
        <f t="shared" si="20"/>
        <v>14.0480079717097</v>
      </c>
      <c r="I47" s="11">
        <f t="shared" si="21"/>
        <v>287.19800797171</v>
      </c>
      <c r="J47" s="11">
        <f t="shared" si="22"/>
        <v>0.099642516714452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3.34465797246742</v>
      </c>
      <c r="P47" s="11">
        <f t="shared" si="25"/>
        <v>0.33327013792571</v>
      </c>
      <c r="Q47" s="17">
        <f t="shared" si="26"/>
        <v>0.0599886248266278</v>
      </c>
      <c r="R47" s="11">
        <f t="shared" si="27"/>
        <v>0.16042845</v>
      </c>
      <c r="S47" s="18">
        <f t="shared" si="28"/>
        <v>0.37392759717262</v>
      </c>
      <c r="T47" s="3">
        <v>0.01</v>
      </c>
      <c r="U47" s="19">
        <f t="shared" si="29"/>
        <v>0.0037392759717262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0.0317892759717262</v>
      </c>
      <c r="AR47" s="27">
        <f t="shared" si="35"/>
        <v>89.1269166666667</v>
      </c>
      <c r="AS47" s="1">
        <f t="shared" si="36"/>
        <v>0.18</v>
      </c>
      <c r="AT47" s="2">
        <f>$E$3/12</f>
        <v>36.9166666666667</v>
      </c>
      <c r="AU47" s="1">
        <f t="shared" si="37"/>
        <v>126141.882217178</v>
      </c>
    </row>
    <row r="48" s="1" customFormat="1" spans="1:47">
      <c r="A48" s="6"/>
      <c r="B48" s="6"/>
      <c r="C48" s="9">
        <v>4</v>
      </c>
      <c r="D48" s="12">
        <v>18.9946874596667</v>
      </c>
      <c r="E48" s="13">
        <f t="shared" si="38"/>
        <v>14.0480079717097</v>
      </c>
      <c r="F48" s="9" t="s">
        <v>107</v>
      </c>
      <c r="G48" s="6">
        <v>5</v>
      </c>
      <c r="H48" s="11">
        <f t="shared" si="20"/>
        <v>18.9946874596667</v>
      </c>
      <c r="I48" s="11">
        <f t="shared" si="21"/>
        <v>292.144687459667</v>
      </c>
      <c r="J48" s="11">
        <f t="shared" si="22"/>
        <v>0.176909707455873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2.86081844281463</v>
      </c>
      <c r="O48" s="11">
        <f t="shared" si="39"/>
        <v>1.04183855839375</v>
      </c>
      <c r="P48" s="11">
        <f t="shared" si="25"/>
        <v>0.184311354581687</v>
      </c>
      <c r="Q48" s="17">
        <f t="shared" si="26"/>
        <v>0.0331760438247037</v>
      </c>
      <c r="R48" s="11">
        <f t="shared" si="27"/>
        <v>0.16042845</v>
      </c>
      <c r="S48" s="18">
        <f t="shared" si="28"/>
        <v>0.206796511620624</v>
      </c>
      <c r="T48" s="3">
        <v>0.01</v>
      </c>
      <c r="U48" s="19">
        <f t="shared" si="29"/>
        <v>0.00206796511620624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0.0301179651162062</v>
      </c>
      <c r="AR48" s="27">
        <f t="shared" si="35"/>
        <v>89.1269166666667</v>
      </c>
      <c r="AS48" s="1">
        <f t="shared" si="36"/>
        <v>0.18</v>
      </c>
      <c r="AT48" s="2">
        <f>$E$3/12</f>
        <v>36.9166666666667</v>
      </c>
      <c r="AU48" s="1">
        <f t="shared" si="37"/>
        <v>119510.013744527</v>
      </c>
    </row>
    <row r="49" s="1" customFormat="1" spans="1:47">
      <c r="A49" s="6"/>
      <c r="B49" s="6"/>
      <c r="C49" s="9">
        <v>5</v>
      </c>
      <c r="D49" s="12">
        <v>23.8244786751613</v>
      </c>
      <c r="E49" s="13">
        <f t="shared" si="38"/>
        <v>18.9946874596667</v>
      </c>
      <c r="F49" s="9" t="s">
        <v>109</v>
      </c>
      <c r="G49" s="6">
        <v>6</v>
      </c>
      <c r="H49" s="11">
        <f t="shared" si="20"/>
        <v>23.8244786751613</v>
      </c>
      <c r="I49" s="11">
        <f t="shared" si="21"/>
        <v>296.974478675161</v>
      </c>
      <c r="J49" s="11">
        <f t="shared" si="22"/>
        <v>0.304196557297963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1.74879637047873</v>
      </c>
      <c r="P49" s="11">
        <f t="shared" si="25"/>
        <v>0.531977835314803</v>
      </c>
      <c r="Q49" s="17">
        <f t="shared" si="26"/>
        <v>0.0957560103566645</v>
      </c>
      <c r="R49" s="11">
        <f t="shared" si="27"/>
        <v>0.16042845</v>
      </c>
      <c r="S49" s="18">
        <f t="shared" si="28"/>
        <v>0.596876740731862</v>
      </c>
      <c r="T49" s="3">
        <v>0.01</v>
      </c>
      <c r="U49" s="19">
        <f t="shared" si="29"/>
        <v>0.00596876740731862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0.0340187674073186</v>
      </c>
      <c r="AR49" s="27">
        <f t="shared" si="35"/>
        <v>89.1269166666667</v>
      </c>
      <c r="AS49" s="1">
        <f t="shared" si="36"/>
        <v>0.18</v>
      </c>
      <c r="AT49" s="2">
        <f>$E$3/12</f>
        <v>36.9166666666667</v>
      </c>
      <c r="AU49" s="1">
        <f t="shared" si="37"/>
        <v>134988.646966487</v>
      </c>
    </row>
    <row r="50" s="1" customFormat="1" spans="1:47">
      <c r="A50" s="6"/>
      <c r="B50" s="6"/>
      <c r="C50" s="9">
        <v>6</v>
      </c>
      <c r="D50" s="12">
        <v>25.6082950153333</v>
      </c>
      <c r="E50" s="13">
        <f t="shared" si="38"/>
        <v>23.8244786751613</v>
      </c>
      <c r="F50" s="9" t="s">
        <v>107</v>
      </c>
      <c r="G50" s="6">
        <v>7</v>
      </c>
      <c r="H50" s="11">
        <f t="shared" si="20"/>
        <v>25.6082950153333</v>
      </c>
      <c r="I50" s="11">
        <f t="shared" si="21"/>
        <v>298.758295015333</v>
      </c>
      <c r="J50" s="11">
        <f t="shared" si="22"/>
        <v>0.369974966406023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2.1080877018306</v>
      </c>
      <c r="P50" s="11">
        <f t="shared" si="25"/>
        <v>0.779939676665724</v>
      </c>
      <c r="Q50" s="17">
        <f t="shared" si="26"/>
        <v>0.14038914179983</v>
      </c>
      <c r="R50" s="11">
        <f t="shared" si="27"/>
        <v>0.16042845</v>
      </c>
      <c r="S50" s="18">
        <f t="shared" si="28"/>
        <v>0.875088812488249</v>
      </c>
      <c r="T50" s="3">
        <v>0.01</v>
      </c>
      <c r="U50" s="19">
        <f t="shared" si="29"/>
        <v>0.00875088812488249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0.0428508881248825</v>
      </c>
      <c r="AR50" s="27">
        <f t="shared" si="35"/>
        <v>89.1269166666667</v>
      </c>
      <c r="AS50" s="1">
        <f t="shared" si="36"/>
        <v>0.18</v>
      </c>
      <c r="AT50" s="2">
        <f>$E$3/12</f>
        <v>36.9166666666667</v>
      </c>
      <c r="AU50" s="1">
        <f t="shared" si="37"/>
        <v>170035.067409461</v>
      </c>
    </row>
    <row r="51" s="1" customFormat="1" spans="1:47">
      <c r="A51" s="6"/>
      <c r="B51" s="6"/>
      <c r="C51" s="9">
        <v>7</v>
      </c>
      <c r="D51" s="12">
        <v>28.7445604177419</v>
      </c>
      <c r="E51" s="13">
        <f t="shared" si="38"/>
        <v>25.6082950153333</v>
      </c>
      <c r="F51" s="9" t="s">
        <v>107</v>
      </c>
      <c r="G51" s="6">
        <v>8</v>
      </c>
      <c r="H51" s="11">
        <f t="shared" si="20"/>
        <v>28.7445604177419</v>
      </c>
      <c r="I51" s="11">
        <f t="shared" si="21"/>
        <v>301.894560417742</v>
      </c>
      <c r="J51" s="11">
        <f t="shared" si="22"/>
        <v>0.519054619046965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2.21941719183154</v>
      </c>
      <c r="P51" s="11">
        <f t="shared" si="25"/>
        <v>1.15199874501241</v>
      </c>
      <c r="Q51" s="17">
        <f t="shared" si="26"/>
        <v>0.207359774102233</v>
      </c>
      <c r="R51" s="11">
        <f t="shared" si="27"/>
        <v>0.16042845</v>
      </c>
      <c r="S51" s="18">
        <f t="shared" si="28"/>
        <v>1.29253741529157</v>
      </c>
      <c r="T51" s="3">
        <v>0.01</v>
      </c>
      <c r="U51" s="19">
        <f t="shared" si="29"/>
        <v>0.0129253741529157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0.0470253741529157</v>
      </c>
      <c r="AR51" s="27">
        <f t="shared" si="35"/>
        <v>89.1269166666667</v>
      </c>
      <c r="AS51" s="1">
        <f t="shared" si="36"/>
        <v>0.18</v>
      </c>
      <c r="AT51" s="2">
        <f>$E$3/12</f>
        <v>36.9166666666667</v>
      </c>
      <c r="AU51" s="1">
        <f t="shared" si="37"/>
        <v>186599.695220857</v>
      </c>
    </row>
    <row r="52" s="1" customFormat="1" spans="1:47">
      <c r="A52" s="6"/>
      <c r="B52" s="6"/>
      <c r="C52" s="9">
        <v>8</v>
      </c>
      <c r="D52" s="12">
        <v>27.5800888896774</v>
      </c>
      <c r="E52" s="13">
        <f t="shared" si="38"/>
        <v>28.7445604177419</v>
      </c>
      <c r="F52" s="9" t="s">
        <v>107</v>
      </c>
      <c r="G52" s="6">
        <v>9</v>
      </c>
      <c r="H52" s="11">
        <f t="shared" si="20"/>
        <v>27.5800888896774</v>
      </c>
      <c r="I52" s="11">
        <f t="shared" si="21"/>
        <v>300.730088889677</v>
      </c>
      <c r="J52" s="11">
        <f t="shared" si="22"/>
        <v>0.458116485469924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1.9586876134858</v>
      </c>
      <c r="P52" s="11">
        <f t="shared" si="25"/>
        <v>0.897307085623587</v>
      </c>
      <c r="Q52" s="17">
        <f t="shared" si="26"/>
        <v>0.161515275412246</v>
      </c>
      <c r="R52" s="11">
        <f t="shared" si="27"/>
        <v>0.16042845</v>
      </c>
      <c r="S52" s="18">
        <f t="shared" si="28"/>
        <v>1.00677451793772</v>
      </c>
      <c r="T52" s="3">
        <v>0.01</v>
      </c>
      <c r="U52" s="19">
        <f t="shared" si="29"/>
        <v>0.0100677451793772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0.0381177451793772</v>
      </c>
      <c r="AR52" s="27">
        <f t="shared" si="35"/>
        <v>89.1269166666667</v>
      </c>
      <c r="AS52" s="1">
        <f t="shared" si="36"/>
        <v>0.18</v>
      </c>
      <c r="AT52" s="2">
        <f>$E$3/12</f>
        <v>36.9166666666667</v>
      </c>
      <c r="AU52" s="1">
        <f t="shared" si="37"/>
        <v>151253.653184109</v>
      </c>
    </row>
    <row r="53" s="1" customFormat="1" spans="1:47">
      <c r="A53" s="6"/>
      <c r="B53" s="6"/>
      <c r="C53" s="9">
        <v>9</v>
      </c>
      <c r="D53" s="12">
        <v>23.940217199</v>
      </c>
      <c r="E53" s="13">
        <f t="shared" si="38"/>
        <v>27.5800888896774</v>
      </c>
      <c r="F53" s="9" t="s">
        <v>107</v>
      </c>
      <c r="G53" s="6">
        <v>10</v>
      </c>
      <c r="H53" s="11">
        <f t="shared" si="20"/>
        <v>23.940217199</v>
      </c>
      <c r="I53" s="11">
        <f t="shared" si="21"/>
        <v>297.090217199</v>
      </c>
      <c r="J53" s="11">
        <f t="shared" si="22"/>
        <v>0.308106920068619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1.95264969452888</v>
      </c>
      <c r="P53" s="11">
        <f t="shared" si="25"/>
        <v>0.601624883354223</v>
      </c>
      <c r="Q53" s="17">
        <f t="shared" si="26"/>
        <v>0.10829247900376</v>
      </c>
      <c r="R53" s="11">
        <f t="shared" si="27"/>
        <v>0.16042845</v>
      </c>
      <c r="S53" s="18">
        <f t="shared" si="28"/>
        <v>0.675020415666674</v>
      </c>
      <c r="T53" s="3">
        <v>0.01</v>
      </c>
      <c r="U53" s="19">
        <f t="shared" si="29"/>
        <v>0.00675020415666674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0.0348002041566667</v>
      </c>
      <c r="AR53" s="27">
        <f t="shared" si="35"/>
        <v>89.1269166666667</v>
      </c>
      <c r="AS53" s="1">
        <f t="shared" si="36"/>
        <v>0.18</v>
      </c>
      <c r="AT53" s="2">
        <f>$E$3/12</f>
        <v>36.9166666666667</v>
      </c>
      <c r="AU53" s="1">
        <f t="shared" si="37"/>
        <v>138089.438015774</v>
      </c>
    </row>
    <row r="54" s="1" customFormat="1" spans="1:47">
      <c r="A54" s="6"/>
      <c r="B54" s="6"/>
      <c r="C54" s="9">
        <v>10</v>
      </c>
      <c r="D54" s="12">
        <v>17.38944816</v>
      </c>
      <c r="E54" s="13">
        <f t="shared" si="38"/>
        <v>23.940217199</v>
      </c>
      <c r="F54" s="9" t="s">
        <v>107</v>
      </c>
      <c r="G54" s="6">
        <v>11</v>
      </c>
      <c r="H54" s="11">
        <f t="shared" si="20"/>
        <v>17.38944816</v>
      </c>
      <c r="I54" s="11">
        <f t="shared" si="21"/>
        <v>290.53944816</v>
      </c>
      <c r="J54" s="11">
        <f t="shared" si="22"/>
        <v>0.147156647419592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1.28347357061592</v>
      </c>
      <c r="O54" s="11">
        <f t="shared" si="39"/>
        <v>0.9588204072254</v>
      </c>
      <c r="P54" s="11">
        <f t="shared" si="25"/>
        <v>0.141096796604777</v>
      </c>
      <c r="Q54" s="17">
        <f t="shared" si="26"/>
        <v>0.0253974233888599</v>
      </c>
      <c r="R54" s="11">
        <f t="shared" si="27"/>
        <v>0.16042845</v>
      </c>
      <c r="S54" s="18">
        <f t="shared" si="28"/>
        <v>0.158309971759123</v>
      </c>
      <c r="T54" s="3">
        <v>0.01</v>
      </c>
      <c r="U54" s="19">
        <f t="shared" si="29"/>
        <v>0.00158309971759123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0.0206830997175912</v>
      </c>
      <c r="AR54" s="27">
        <f t="shared" si="35"/>
        <v>89.1269166666667</v>
      </c>
      <c r="AS54" s="1">
        <f t="shared" si="36"/>
        <v>0.18</v>
      </c>
      <c r="AT54" s="2">
        <f>$E$3/12</f>
        <v>36.9166666666667</v>
      </c>
      <c r="AU54" s="1">
        <f t="shared" si="37"/>
        <v>82071.8638192021</v>
      </c>
    </row>
    <row r="55" s="1" customFormat="1" spans="1:48">
      <c r="A55" s="6"/>
      <c r="B55" s="6"/>
      <c r="C55" s="9">
        <v>11</v>
      </c>
      <c r="D55" s="12">
        <v>12.5911872298667</v>
      </c>
      <c r="E55" s="13">
        <f t="shared" si="38"/>
        <v>17.38944816</v>
      </c>
      <c r="F55" s="9" t="s">
        <v>109</v>
      </c>
      <c r="G55" s="6">
        <v>12</v>
      </c>
      <c r="H55" s="11">
        <f t="shared" si="20"/>
        <v>12.5911872298667</v>
      </c>
      <c r="I55" s="11">
        <f t="shared" si="21"/>
        <v>285.741187229867</v>
      </c>
      <c r="J55" s="11">
        <f t="shared" si="22"/>
        <v>0.0838257008435874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1.70899277728729</v>
      </c>
      <c r="P55" s="11">
        <f t="shared" si="25"/>
        <v>0.143257517292736</v>
      </c>
      <c r="Q55" s="17">
        <f t="shared" si="26"/>
        <v>0.0257863531126925</v>
      </c>
      <c r="R55" s="11">
        <f t="shared" si="27"/>
        <v>0.16042845</v>
      </c>
      <c r="S55" s="18">
        <f t="shared" si="28"/>
        <v>0.160734290661616</v>
      </c>
      <c r="T55" s="3">
        <v>0.01</v>
      </c>
      <c r="U55" s="19">
        <f t="shared" si="29"/>
        <v>0.00160734290661616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0.0207073429066162</v>
      </c>
      <c r="AR55" s="27">
        <f t="shared" si="35"/>
        <v>89.1269166666667</v>
      </c>
      <c r="AS55" s="1">
        <f t="shared" si="36"/>
        <v>0.18</v>
      </c>
      <c r="AT55" s="2">
        <f>$E$3/12</f>
        <v>36.9166666666667</v>
      </c>
      <c r="AU55" s="1">
        <f t="shared" si="37"/>
        <v>82168.062345311</v>
      </c>
      <c r="AV55" s="1">
        <f>SUM(AU44:AU55)</f>
        <v>1428041.76218419</v>
      </c>
    </row>
    <row r="56" s="1" customFormat="1" spans="1:46">
      <c r="A56" s="6"/>
      <c r="B56" s="6"/>
      <c r="C56" s="9">
        <v>12</v>
      </c>
      <c r="D56" s="12">
        <v>5.95015252712903</v>
      </c>
      <c r="E56" s="13">
        <f t="shared" si="38"/>
        <v>12.5911872298667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8.12</v>
      </c>
      <c r="E60" s="9"/>
      <c r="F60" s="9"/>
      <c r="G60" s="6">
        <v>1</v>
      </c>
      <c r="H60" s="11">
        <f t="shared" ref="H60:H71" si="40">E61</f>
        <v>8.12</v>
      </c>
      <c r="I60" s="11">
        <f t="shared" ref="I60:I71" si="41">H60+273.15</f>
        <v>281.27</v>
      </c>
      <c r="J60" s="11">
        <f t="shared" ref="J60:J71" si="42">EXP(($C$18*(I60-$C$16))/($C$19*I60*$C$16))</f>
        <v>0.0487673094217407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0.0672842568091756</v>
      </c>
      <c r="Q60" s="17">
        <f t="shared" ref="Q60:Q71" si="46">P60*$B$62</f>
        <v>0.00672842568091756</v>
      </c>
      <c r="R60" s="11">
        <f t="shared" ref="R60:R71" si="47">L60*$B$62</f>
        <v>0.13797</v>
      </c>
      <c r="S60" s="18">
        <f t="shared" ref="S60:S71" si="48">Q60/R60</f>
        <v>0.0487673094217407</v>
      </c>
      <c r="T60" s="3">
        <v>0.01</v>
      </c>
      <c r="U60" s="19">
        <f t="shared" ref="U60:U71" si="49">S60*T60</f>
        <v>0.000487673094217407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0.0127876730942174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6.475</v>
      </c>
      <c r="AU60" s="1">
        <f t="shared" ref="AU60:AU71" si="57">AT60*10000*AS60*0.67*AR60*AQ60</f>
        <v>7654.04066285241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3.91722737048387</v>
      </c>
      <c r="E61" s="13">
        <f t="shared" ref="E61:E72" si="58">D60</f>
        <v>8.12</v>
      </c>
      <c r="F61" s="9" t="s">
        <v>107</v>
      </c>
      <c r="G61" s="6">
        <v>2</v>
      </c>
      <c r="H61" s="11">
        <f t="shared" si="40"/>
        <v>3.91722737048387</v>
      </c>
      <c r="I61" s="11">
        <f t="shared" si="41"/>
        <v>277.067227370484</v>
      </c>
      <c r="J61" s="11">
        <f t="shared" si="42"/>
        <v>0.0288456414770089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2.69211574319082</v>
      </c>
      <c r="P61" s="11">
        <f t="shared" si="45"/>
        <v>0.0776558055426937</v>
      </c>
      <c r="Q61" s="17">
        <f t="shared" si="46"/>
        <v>0.00776558055426937</v>
      </c>
      <c r="R61" s="11">
        <f t="shared" si="47"/>
        <v>0.13797</v>
      </c>
      <c r="S61" s="18">
        <f t="shared" si="48"/>
        <v>0.0562845586306398</v>
      </c>
      <c r="T61" s="3">
        <v>0.01</v>
      </c>
      <c r="U61" s="19">
        <f t="shared" si="49"/>
        <v>0.000562845586306398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0.0128628455863064</v>
      </c>
      <c r="AR61" s="27">
        <f t="shared" si="55"/>
        <v>137.97</v>
      </c>
      <c r="AS61" s="1">
        <f t="shared" si="56"/>
        <v>0.1</v>
      </c>
      <c r="AT61" s="2">
        <f>$E$5/12</f>
        <v>6.475</v>
      </c>
      <c r="AU61" s="1">
        <f t="shared" si="57"/>
        <v>7699.03503414559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8.18182398617857</v>
      </c>
      <c r="E62" s="13">
        <f t="shared" si="58"/>
        <v>3.91722737048387</v>
      </c>
      <c r="F62" s="9" t="s">
        <v>107</v>
      </c>
      <c r="G62" s="6">
        <v>3</v>
      </c>
      <c r="H62" s="11">
        <f t="shared" si="40"/>
        <v>8.18182398617857</v>
      </c>
      <c r="I62" s="11">
        <f t="shared" si="41"/>
        <v>281.331823986179</v>
      </c>
      <c r="J62" s="11">
        <f t="shared" si="42"/>
        <v>0.0491397116230149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3.99415993764813</v>
      </c>
      <c r="P62" s="11">
        <f t="shared" si="45"/>
        <v>0.196271867512228</v>
      </c>
      <c r="Q62" s="17">
        <f t="shared" si="46"/>
        <v>0.0196271867512228</v>
      </c>
      <c r="R62" s="11">
        <f t="shared" si="47"/>
        <v>0.13797</v>
      </c>
      <c r="S62" s="18">
        <f t="shared" si="48"/>
        <v>0.142256916367492</v>
      </c>
      <c r="T62" s="3">
        <v>0.01</v>
      </c>
      <c r="U62" s="19">
        <f t="shared" si="49"/>
        <v>0.00142256916367492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0.0137225691636749</v>
      </c>
      <c r="AR62" s="27">
        <f t="shared" si="55"/>
        <v>137.97</v>
      </c>
      <c r="AS62" s="1">
        <f t="shared" si="56"/>
        <v>0.1</v>
      </c>
      <c r="AT62" s="2">
        <f>$E$5/12</f>
        <v>6.475</v>
      </c>
      <c r="AU62" s="1">
        <f t="shared" si="57"/>
        <v>8213.62116498493</v>
      </c>
    </row>
    <row r="63" s="1" customFormat="1" spans="1:47">
      <c r="A63" s="6"/>
      <c r="B63" s="6"/>
      <c r="C63" s="9">
        <v>3</v>
      </c>
      <c r="D63" s="12">
        <v>14.0480079717097</v>
      </c>
      <c r="E63" s="13">
        <f t="shared" si="58"/>
        <v>8.18182398617857</v>
      </c>
      <c r="F63" s="9" t="s">
        <v>107</v>
      </c>
      <c r="G63" s="6">
        <v>4</v>
      </c>
      <c r="H63" s="11">
        <f t="shared" si="40"/>
        <v>14.0480079717097</v>
      </c>
      <c r="I63" s="11">
        <f t="shared" si="41"/>
        <v>287.19800797171</v>
      </c>
      <c r="J63" s="11">
        <f t="shared" si="42"/>
        <v>0.099642516714452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5.1775880701359</v>
      </c>
      <c r="P63" s="11">
        <f t="shared" si="45"/>
        <v>0.515907905819064</v>
      </c>
      <c r="Q63" s="17">
        <f t="shared" si="46"/>
        <v>0.0515907905819064</v>
      </c>
      <c r="R63" s="11">
        <f t="shared" si="47"/>
        <v>0.13797</v>
      </c>
      <c r="S63" s="18">
        <f t="shared" si="48"/>
        <v>0.37392759717262</v>
      </c>
      <c r="T63" s="3">
        <v>0.01</v>
      </c>
      <c r="U63" s="19">
        <f t="shared" si="49"/>
        <v>0.0037392759717262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0.0217892759717262</v>
      </c>
      <c r="AR63" s="27">
        <f t="shared" si="55"/>
        <v>137.97</v>
      </c>
      <c r="AS63" s="1">
        <f t="shared" si="56"/>
        <v>0.1</v>
      </c>
      <c r="AT63" s="2">
        <f>$E$5/12</f>
        <v>6.475</v>
      </c>
      <c r="AU63" s="1">
        <f t="shared" si="57"/>
        <v>13041.9352350446</v>
      </c>
    </row>
    <row r="64" s="1" customFormat="1" spans="1:47">
      <c r="A64" s="6"/>
      <c r="B64" s="6"/>
      <c r="C64" s="9">
        <v>4</v>
      </c>
      <c r="D64" s="12">
        <v>18.9946874596667</v>
      </c>
      <c r="E64" s="13">
        <f t="shared" si="58"/>
        <v>14.0480079717097</v>
      </c>
      <c r="F64" s="9" t="s">
        <v>107</v>
      </c>
      <c r="G64" s="6">
        <v>5</v>
      </c>
      <c r="H64" s="11">
        <f t="shared" si="40"/>
        <v>18.9946874596667</v>
      </c>
      <c r="I64" s="11">
        <f t="shared" si="41"/>
        <v>292.144687459667</v>
      </c>
      <c r="J64" s="11">
        <f t="shared" si="42"/>
        <v>0.176909707455873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4.428596156101</v>
      </c>
      <c r="O64" s="11">
        <f t="shared" si="59"/>
        <v>1.61278400821584</v>
      </c>
      <c r="P64" s="11">
        <f t="shared" si="45"/>
        <v>0.285317147082975</v>
      </c>
      <c r="Q64" s="17">
        <f t="shared" si="46"/>
        <v>0.0285317147082975</v>
      </c>
      <c r="R64" s="11">
        <f t="shared" si="47"/>
        <v>0.13797</v>
      </c>
      <c r="S64" s="18">
        <f t="shared" si="48"/>
        <v>0.206796511620624</v>
      </c>
      <c r="T64" s="3">
        <v>0.01</v>
      </c>
      <c r="U64" s="19">
        <f t="shared" si="49"/>
        <v>0.00206796511620624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0.0201179651162062</v>
      </c>
      <c r="AR64" s="27">
        <f t="shared" si="55"/>
        <v>137.97</v>
      </c>
      <c r="AS64" s="1">
        <f t="shared" si="56"/>
        <v>0.1</v>
      </c>
      <c r="AT64" s="2">
        <f>$E$5/12</f>
        <v>6.475</v>
      </c>
      <c r="AU64" s="1">
        <f t="shared" si="57"/>
        <v>12041.5748759577</v>
      </c>
    </row>
    <row r="65" s="1" customFormat="1" spans="1:47">
      <c r="A65" s="6"/>
      <c r="B65" s="6"/>
      <c r="C65" s="9">
        <v>5</v>
      </c>
      <c r="D65" s="12">
        <v>23.8244786751613</v>
      </c>
      <c r="E65" s="13">
        <f t="shared" si="58"/>
        <v>18.9946874596667</v>
      </c>
      <c r="F65" s="9" t="s">
        <v>109</v>
      </c>
      <c r="G65" s="6">
        <v>6</v>
      </c>
      <c r="H65" s="11">
        <f t="shared" si="40"/>
        <v>23.8244786751613</v>
      </c>
      <c r="I65" s="11">
        <f t="shared" si="41"/>
        <v>296.974478675161</v>
      </c>
      <c r="J65" s="11">
        <f t="shared" si="42"/>
        <v>0.304196557297963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2.70716686113287</v>
      </c>
      <c r="P65" s="11">
        <f t="shared" si="45"/>
        <v>0.82351083918775</v>
      </c>
      <c r="Q65" s="17">
        <f t="shared" si="46"/>
        <v>0.082351083918775</v>
      </c>
      <c r="R65" s="11">
        <f t="shared" si="47"/>
        <v>0.13797</v>
      </c>
      <c r="S65" s="18">
        <f t="shared" si="48"/>
        <v>0.596876740731862</v>
      </c>
      <c r="T65" s="3">
        <v>0.01</v>
      </c>
      <c r="U65" s="19">
        <f t="shared" si="49"/>
        <v>0.00596876740731862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0.0240187674073186</v>
      </c>
      <c r="AR65" s="27">
        <f t="shared" si="55"/>
        <v>137.97</v>
      </c>
      <c r="AS65" s="1">
        <f t="shared" si="56"/>
        <v>0.1</v>
      </c>
      <c r="AT65" s="2">
        <f>$E$5/12</f>
        <v>6.475</v>
      </c>
      <c r="AU65" s="1">
        <f t="shared" si="57"/>
        <v>14376.3936607313</v>
      </c>
    </row>
    <row r="66" s="1" customFormat="1" spans="1:47">
      <c r="A66" s="6"/>
      <c r="B66" s="6"/>
      <c r="C66" s="9">
        <v>6</v>
      </c>
      <c r="D66" s="12">
        <v>25.6082950153333</v>
      </c>
      <c r="E66" s="13">
        <f t="shared" si="58"/>
        <v>23.8244786751613</v>
      </c>
      <c r="F66" s="9" t="s">
        <v>107</v>
      </c>
      <c r="G66" s="6">
        <v>7</v>
      </c>
      <c r="H66" s="11">
        <f t="shared" si="40"/>
        <v>25.6082950153333</v>
      </c>
      <c r="I66" s="11">
        <f t="shared" si="41"/>
        <v>298.758295015333</v>
      </c>
      <c r="J66" s="11">
        <f t="shared" si="42"/>
        <v>0.369974966406023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3.26335602194512</v>
      </c>
      <c r="P66" s="11">
        <f t="shared" si="45"/>
        <v>1.20736003459004</v>
      </c>
      <c r="Q66" s="17">
        <f t="shared" si="46"/>
        <v>0.120736003459004</v>
      </c>
      <c r="R66" s="11">
        <f t="shared" si="47"/>
        <v>0.13797</v>
      </c>
      <c r="S66" s="18">
        <f t="shared" si="48"/>
        <v>0.875088812488248</v>
      </c>
      <c r="T66" s="3">
        <v>0.01</v>
      </c>
      <c r="U66" s="19">
        <f t="shared" si="49"/>
        <v>0.00875088812488248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0.0319508881248825</v>
      </c>
      <c r="AR66" s="27">
        <f t="shared" si="55"/>
        <v>137.97</v>
      </c>
      <c r="AS66" s="1">
        <f t="shared" si="56"/>
        <v>0.1</v>
      </c>
      <c r="AT66" s="2">
        <f>$E$5/12</f>
        <v>6.475</v>
      </c>
      <c r="AU66" s="1">
        <f t="shared" si="57"/>
        <v>19124.1514480602</v>
      </c>
    </row>
    <row r="67" s="1" customFormat="1" spans="1:47">
      <c r="A67" s="6"/>
      <c r="B67" s="6"/>
      <c r="C67" s="9">
        <v>7</v>
      </c>
      <c r="D67" s="12">
        <v>28.7445604177419</v>
      </c>
      <c r="E67" s="13">
        <f t="shared" si="58"/>
        <v>25.6082950153333</v>
      </c>
      <c r="F67" s="9" t="s">
        <v>107</v>
      </c>
      <c r="G67" s="6">
        <v>8</v>
      </c>
      <c r="H67" s="11">
        <f t="shared" si="40"/>
        <v>28.7445604177419</v>
      </c>
      <c r="I67" s="11">
        <f t="shared" si="41"/>
        <v>301.894560417742</v>
      </c>
      <c r="J67" s="11">
        <f t="shared" si="42"/>
        <v>0.519054619046965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3.43569598735508</v>
      </c>
      <c r="P67" s="11">
        <f t="shared" si="45"/>
        <v>1.78331387187778</v>
      </c>
      <c r="Q67" s="17">
        <f t="shared" si="46"/>
        <v>0.178331387187778</v>
      </c>
      <c r="R67" s="11">
        <f t="shared" si="47"/>
        <v>0.13797</v>
      </c>
      <c r="S67" s="18">
        <f t="shared" si="48"/>
        <v>1.29253741529157</v>
      </c>
      <c r="T67" s="3">
        <v>0.01</v>
      </c>
      <c r="U67" s="19">
        <f t="shared" si="49"/>
        <v>0.0129253741529157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0.0361253741529157</v>
      </c>
      <c r="AR67" s="27">
        <f t="shared" si="55"/>
        <v>137.97</v>
      </c>
      <c r="AS67" s="1">
        <f t="shared" si="56"/>
        <v>0.1</v>
      </c>
      <c r="AT67" s="2">
        <f>$E$5/12</f>
        <v>6.475</v>
      </c>
      <c r="AU67" s="1">
        <f t="shared" si="57"/>
        <v>21622.7831826738</v>
      </c>
    </row>
    <row r="68" s="1" customFormat="1" spans="1:47">
      <c r="A68" s="6"/>
      <c r="B68" s="6"/>
      <c r="C68" s="9">
        <v>8</v>
      </c>
      <c r="D68" s="12">
        <v>27.5800888896774</v>
      </c>
      <c r="E68" s="13">
        <f t="shared" si="58"/>
        <v>28.7445604177419</v>
      </c>
      <c r="F68" s="9" t="s">
        <v>107</v>
      </c>
      <c r="G68" s="6">
        <v>9</v>
      </c>
      <c r="H68" s="11">
        <f t="shared" si="40"/>
        <v>27.5800888896774</v>
      </c>
      <c r="I68" s="11">
        <f t="shared" si="41"/>
        <v>300.730088889677</v>
      </c>
      <c r="J68" s="11">
        <f t="shared" si="42"/>
        <v>0.458116485469924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3.0320821154773</v>
      </c>
      <c r="P68" s="11">
        <f t="shared" si="45"/>
        <v>1.38904680239867</v>
      </c>
      <c r="Q68" s="17">
        <f t="shared" si="46"/>
        <v>0.138904680239867</v>
      </c>
      <c r="R68" s="11">
        <f t="shared" si="47"/>
        <v>0.13797</v>
      </c>
      <c r="S68" s="18">
        <f t="shared" si="48"/>
        <v>1.00677451793772</v>
      </c>
      <c r="T68" s="3">
        <v>0.01</v>
      </c>
      <c r="U68" s="19">
        <f t="shared" si="49"/>
        <v>0.0100677451793772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0.0281177451793772</v>
      </c>
      <c r="AR68" s="27">
        <f t="shared" si="55"/>
        <v>137.97</v>
      </c>
      <c r="AS68" s="1">
        <f t="shared" si="56"/>
        <v>0.1</v>
      </c>
      <c r="AT68" s="2">
        <f>$E$5/12</f>
        <v>6.475</v>
      </c>
      <c r="AU68" s="1">
        <f t="shared" si="57"/>
        <v>16829.830053131</v>
      </c>
    </row>
    <row r="69" s="1" customFormat="1" spans="1:47">
      <c r="A69" s="6"/>
      <c r="B69" s="6"/>
      <c r="C69" s="9">
        <v>9</v>
      </c>
      <c r="D69" s="12">
        <v>23.940217199</v>
      </c>
      <c r="E69" s="13">
        <f t="shared" si="58"/>
        <v>27.5800888896774</v>
      </c>
      <c r="F69" s="9" t="s">
        <v>107</v>
      </c>
      <c r="G69" s="6">
        <v>10</v>
      </c>
      <c r="H69" s="11">
        <f t="shared" si="40"/>
        <v>23.940217199</v>
      </c>
      <c r="I69" s="11">
        <f t="shared" si="41"/>
        <v>297.090217199</v>
      </c>
      <c r="J69" s="11">
        <f t="shared" si="42"/>
        <v>0.308106920068619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3.02273531307863</v>
      </c>
      <c r="P69" s="11">
        <f t="shared" si="45"/>
        <v>0.931325667495309</v>
      </c>
      <c r="Q69" s="17">
        <f t="shared" si="46"/>
        <v>0.0931325667495309</v>
      </c>
      <c r="R69" s="11">
        <f t="shared" si="47"/>
        <v>0.13797</v>
      </c>
      <c r="S69" s="18">
        <f t="shared" si="48"/>
        <v>0.675020415666673</v>
      </c>
      <c r="T69" s="3">
        <v>0.01</v>
      </c>
      <c r="U69" s="19">
        <f t="shared" si="49"/>
        <v>0.00675020415666673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0.0248002041566667</v>
      </c>
      <c r="AR69" s="27">
        <f t="shared" si="55"/>
        <v>137.97</v>
      </c>
      <c r="AS69" s="1">
        <f t="shared" si="56"/>
        <v>0.1</v>
      </c>
      <c r="AT69" s="2">
        <f>$E$5/12</f>
        <v>6.475</v>
      </c>
      <c r="AU69" s="1">
        <f t="shared" si="57"/>
        <v>14844.1213396365</v>
      </c>
    </row>
    <row r="70" s="1" customFormat="1" spans="1:47">
      <c r="A70" s="6"/>
      <c r="B70" s="6"/>
      <c r="C70" s="9">
        <v>10</v>
      </c>
      <c r="D70" s="12">
        <v>17.38944816</v>
      </c>
      <c r="E70" s="13">
        <f t="shared" si="58"/>
        <v>23.940217199</v>
      </c>
      <c r="F70" s="9" t="s">
        <v>107</v>
      </c>
      <c r="G70" s="6">
        <v>11</v>
      </c>
      <c r="H70" s="11">
        <f t="shared" si="40"/>
        <v>17.38944816</v>
      </c>
      <c r="I70" s="11">
        <f t="shared" si="41"/>
        <v>290.53944816</v>
      </c>
      <c r="J70" s="11">
        <f t="shared" si="42"/>
        <v>0.147156647419592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1.98683916330415</v>
      </c>
      <c r="O70" s="11">
        <f t="shared" si="59"/>
        <v>1.48427048227917</v>
      </c>
      <c r="P70" s="11">
        <f t="shared" si="45"/>
        <v>0.218420268036062</v>
      </c>
      <c r="Q70" s="17">
        <f t="shared" si="46"/>
        <v>0.0218420268036062</v>
      </c>
      <c r="R70" s="11">
        <f t="shared" si="47"/>
        <v>0.13797</v>
      </c>
      <c r="S70" s="18">
        <f t="shared" si="48"/>
        <v>0.158309971759123</v>
      </c>
      <c r="T70" s="3">
        <v>0.01</v>
      </c>
      <c r="U70" s="19">
        <f t="shared" si="49"/>
        <v>0.00158309971759123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0.0138830997175912</v>
      </c>
      <c r="AR70" s="27">
        <f t="shared" si="55"/>
        <v>137.97</v>
      </c>
      <c r="AS70" s="1">
        <f t="shared" si="56"/>
        <v>0.1</v>
      </c>
      <c r="AT70" s="2">
        <f>$E$5/12</f>
        <v>6.475</v>
      </c>
      <c r="AU70" s="1">
        <f t="shared" si="57"/>
        <v>8309.70646355745</v>
      </c>
    </row>
    <row r="71" s="1" customFormat="1" spans="1:48">
      <c r="A71" s="6"/>
      <c r="B71" s="6"/>
      <c r="C71" s="9">
        <v>11</v>
      </c>
      <c r="D71" s="12">
        <v>12.5911872298667</v>
      </c>
      <c r="E71" s="13">
        <f t="shared" si="58"/>
        <v>17.38944816</v>
      </c>
      <c r="F71" s="9" t="s">
        <v>109</v>
      </c>
      <c r="G71" s="6">
        <v>12</v>
      </c>
      <c r="H71" s="11">
        <f t="shared" si="40"/>
        <v>12.5911872298667</v>
      </c>
      <c r="I71" s="11">
        <f t="shared" si="41"/>
        <v>285.741187229867</v>
      </c>
      <c r="J71" s="11">
        <f t="shared" si="42"/>
        <v>0.0838257008435874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2.6455502142431</v>
      </c>
      <c r="P71" s="11">
        <f t="shared" si="45"/>
        <v>0.221765100825831</v>
      </c>
      <c r="Q71" s="17">
        <f t="shared" si="46"/>
        <v>0.0221765100825831</v>
      </c>
      <c r="R71" s="11">
        <f t="shared" si="47"/>
        <v>0.13797</v>
      </c>
      <c r="S71" s="18">
        <f t="shared" si="48"/>
        <v>0.160734290661615</v>
      </c>
      <c r="T71" s="3">
        <v>0.01</v>
      </c>
      <c r="U71" s="19">
        <f t="shared" si="49"/>
        <v>0.00160734290661615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0.0139073429066162</v>
      </c>
      <c r="AR71" s="27">
        <f t="shared" si="55"/>
        <v>137.97</v>
      </c>
      <c r="AS71" s="1">
        <f t="shared" si="56"/>
        <v>0.1</v>
      </c>
      <c r="AT71" s="2">
        <f>$E$5/12</f>
        <v>6.475</v>
      </c>
      <c r="AU71" s="1">
        <f t="shared" si="57"/>
        <v>8324.21718440766</v>
      </c>
      <c r="AV71" s="1">
        <f>SUM(AU60:AU71)</f>
        <v>152081.410305183</v>
      </c>
    </row>
    <row r="72" s="1" customFormat="1" spans="1:46">
      <c r="A72" s="6"/>
      <c r="B72" s="6"/>
      <c r="C72" s="9">
        <v>12</v>
      </c>
      <c r="D72" s="12">
        <v>5.95015252712903</v>
      </c>
      <c r="E72" s="13">
        <f t="shared" si="58"/>
        <v>12.5911872298667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8.12</v>
      </c>
      <c r="E76" s="9"/>
      <c r="F76" s="9"/>
      <c r="G76" s="6">
        <v>1</v>
      </c>
      <c r="H76" s="11">
        <f t="shared" ref="H76:H87" si="60">E77</f>
        <v>8.12</v>
      </c>
      <c r="I76" s="11">
        <f t="shared" ref="I76:I87" si="61">H76+273.15</f>
        <v>281.27</v>
      </c>
      <c r="J76" s="11">
        <f t="shared" ref="J76:J87" si="62">EXP(($C$18*(I76-$C$16))/($C$19*I76*$C$16))</f>
        <v>0.0487673094217407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0.00381663123390672</v>
      </c>
      <c r="Q76" s="17">
        <f t="shared" ref="Q76:Q87" si="66">P76*$B$78</f>
        <v>0.000496162060407874</v>
      </c>
      <c r="R76" s="11">
        <f t="shared" ref="R76:R87" si="67">L76*$B$78</f>
        <v>0.0101740708333333</v>
      </c>
      <c r="S76" s="18">
        <f t="shared" ref="S76:S87" si="68">Q76/R76</f>
        <v>0.0487673094217408</v>
      </c>
      <c r="T76" s="3">
        <v>0.01</v>
      </c>
      <c r="U76" s="19">
        <f t="shared" ref="U76:U87" si="69">S76*T76</f>
        <v>0.000487673094217408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0.0120876730942174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3.91722737048387</v>
      </c>
      <c r="E77" s="13">
        <f t="shared" ref="E77:E88" si="78">D76</f>
        <v>8.12</v>
      </c>
      <c r="F77" s="9" t="s">
        <v>107</v>
      </c>
      <c r="G77" s="6">
        <v>2</v>
      </c>
      <c r="H77" s="11">
        <f t="shared" si="60"/>
        <v>3.91722737048387</v>
      </c>
      <c r="I77" s="11">
        <f t="shared" si="61"/>
        <v>277.067227370484</v>
      </c>
      <c r="J77" s="11">
        <f t="shared" si="62"/>
        <v>0.0288456414770089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0.15270753543276</v>
      </c>
      <c r="P77" s="11">
        <f t="shared" si="65"/>
        <v>0.00440494681793102</v>
      </c>
      <c r="Q77" s="17">
        <f t="shared" si="66"/>
        <v>0.000572643086331032</v>
      </c>
      <c r="R77" s="11">
        <f t="shared" si="67"/>
        <v>0.0101740708333333</v>
      </c>
      <c r="S77" s="18">
        <f t="shared" si="68"/>
        <v>0.05628455863064</v>
      </c>
      <c r="T77" s="3">
        <v>0.01</v>
      </c>
      <c r="U77" s="19">
        <f t="shared" si="69"/>
        <v>0.0005628455863064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0.0121628455863064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8.18182398617857</v>
      </c>
      <c r="E78" s="13">
        <f t="shared" si="78"/>
        <v>3.91722737048387</v>
      </c>
      <c r="F78" s="9" t="s">
        <v>107</v>
      </c>
      <c r="G78" s="6">
        <v>3</v>
      </c>
      <c r="H78" s="11">
        <f t="shared" si="60"/>
        <v>8.18182398617857</v>
      </c>
      <c r="I78" s="11">
        <f t="shared" si="61"/>
        <v>281.331823986179</v>
      </c>
      <c r="J78" s="11">
        <f t="shared" si="62"/>
        <v>0.0491397116230149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0.226564671948162</v>
      </c>
      <c r="P78" s="11">
        <f t="shared" si="65"/>
        <v>0.0111333226434957</v>
      </c>
      <c r="Q78" s="17">
        <f t="shared" si="66"/>
        <v>0.00144733194365444</v>
      </c>
      <c r="R78" s="11">
        <f t="shared" si="67"/>
        <v>0.0101740708333333</v>
      </c>
      <c r="S78" s="18">
        <f t="shared" si="68"/>
        <v>0.142256916367492</v>
      </c>
      <c r="T78" s="3">
        <v>0.01</v>
      </c>
      <c r="U78" s="19">
        <f t="shared" si="69"/>
        <v>0.00142256916367492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0.0130225691636749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14.0480079717097</v>
      </c>
      <c r="E79" s="13">
        <f t="shared" si="78"/>
        <v>8.18182398617857</v>
      </c>
      <c r="F79" s="9" t="s">
        <v>107</v>
      </c>
      <c r="G79" s="6">
        <v>4</v>
      </c>
      <c r="H79" s="11">
        <f t="shared" si="60"/>
        <v>14.0480079717097</v>
      </c>
      <c r="I79" s="11">
        <f t="shared" si="61"/>
        <v>287.19800797171</v>
      </c>
      <c r="J79" s="11">
        <f t="shared" si="62"/>
        <v>0.099642516714452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0.293693432638</v>
      </c>
      <c r="P79" s="11">
        <f t="shared" si="65"/>
        <v>0.0292643527705567</v>
      </c>
      <c r="Q79" s="17">
        <f t="shared" si="66"/>
        <v>0.00380436586017237</v>
      </c>
      <c r="R79" s="11">
        <f t="shared" si="67"/>
        <v>0.0101740708333333</v>
      </c>
      <c r="S79" s="18">
        <f t="shared" si="68"/>
        <v>0.373927597172621</v>
      </c>
      <c r="T79" s="3">
        <v>0.01</v>
      </c>
      <c r="U79" s="19">
        <f t="shared" si="69"/>
        <v>0.00373927597172621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0.0228392759717262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18.9946874596667</v>
      </c>
      <c r="E80" s="13">
        <f t="shared" si="78"/>
        <v>14.0480079717097</v>
      </c>
      <c r="F80" s="9" t="s">
        <v>107</v>
      </c>
      <c r="G80" s="6">
        <v>5</v>
      </c>
      <c r="H80" s="11">
        <f t="shared" si="60"/>
        <v>18.9946874596667</v>
      </c>
      <c r="I80" s="11">
        <f t="shared" si="61"/>
        <v>292.144687459667</v>
      </c>
      <c r="J80" s="11">
        <f t="shared" si="62"/>
        <v>0.176909707455873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0.251207625874071</v>
      </c>
      <c r="O80" s="11">
        <f t="shared" si="79"/>
        <v>0.0914835373267054</v>
      </c>
      <c r="P80" s="11">
        <f t="shared" si="65"/>
        <v>0.0161843258254959</v>
      </c>
      <c r="Q80" s="17">
        <f t="shared" si="66"/>
        <v>0.00210396235731447</v>
      </c>
      <c r="R80" s="11">
        <f t="shared" si="67"/>
        <v>0.0101740708333333</v>
      </c>
      <c r="S80" s="18">
        <f t="shared" si="68"/>
        <v>0.206796511620625</v>
      </c>
      <c r="T80" s="3">
        <v>0.01</v>
      </c>
      <c r="U80" s="19">
        <f t="shared" si="69"/>
        <v>0.00206796511620625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0.0211679651162062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23.8244786751613</v>
      </c>
      <c r="E81" s="13">
        <f t="shared" si="78"/>
        <v>18.9946874596667</v>
      </c>
      <c r="F81" s="9" t="s">
        <v>109</v>
      </c>
      <c r="G81" s="6">
        <v>6</v>
      </c>
      <c r="H81" s="11">
        <f t="shared" si="60"/>
        <v>23.8244786751613</v>
      </c>
      <c r="I81" s="11">
        <f t="shared" si="61"/>
        <v>296.974478675161</v>
      </c>
      <c r="J81" s="11">
        <f t="shared" si="62"/>
        <v>0.304196557297963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0.153561294834543</v>
      </c>
      <c r="P81" s="11">
        <f t="shared" si="65"/>
        <v>0.0467128172228854</v>
      </c>
      <c r="Q81" s="17">
        <f t="shared" si="66"/>
        <v>0.0060726662389751</v>
      </c>
      <c r="R81" s="11">
        <f t="shared" si="67"/>
        <v>0.0101740708333333</v>
      </c>
      <c r="S81" s="18">
        <f t="shared" si="68"/>
        <v>0.596876740731864</v>
      </c>
      <c r="T81" s="3">
        <v>0.01</v>
      </c>
      <c r="U81" s="19">
        <f t="shared" si="69"/>
        <v>0.00596876740731864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0.0250687674073186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25.6082950153333</v>
      </c>
      <c r="E82" s="13">
        <f t="shared" si="78"/>
        <v>23.8244786751613</v>
      </c>
      <c r="F82" s="9" t="s">
        <v>107</v>
      </c>
      <c r="G82" s="6">
        <v>7</v>
      </c>
      <c r="H82" s="11">
        <f t="shared" si="60"/>
        <v>25.6082950153333</v>
      </c>
      <c r="I82" s="11">
        <f t="shared" si="61"/>
        <v>298.758295015333</v>
      </c>
      <c r="J82" s="11">
        <f t="shared" si="62"/>
        <v>0.369974966406023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0.185110560944991</v>
      </c>
      <c r="P82" s="11">
        <f t="shared" si="65"/>
        <v>0.068486273567023</v>
      </c>
      <c r="Q82" s="17">
        <f t="shared" si="66"/>
        <v>0.00890321556371299</v>
      </c>
      <c r="R82" s="11">
        <f t="shared" si="67"/>
        <v>0.0101740708333333</v>
      </c>
      <c r="S82" s="18">
        <f t="shared" si="68"/>
        <v>0.875088812488251</v>
      </c>
      <c r="T82" s="3">
        <v>0.01</v>
      </c>
      <c r="U82" s="19">
        <f t="shared" si="69"/>
        <v>0.00875088812488251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0.0336508881248825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28.7445604177419</v>
      </c>
      <c r="E83" s="13">
        <f t="shared" si="78"/>
        <v>25.6082950153333</v>
      </c>
      <c r="F83" s="9" t="s">
        <v>107</v>
      </c>
      <c r="G83" s="6">
        <v>8</v>
      </c>
      <c r="H83" s="11">
        <f t="shared" si="60"/>
        <v>28.7445604177419</v>
      </c>
      <c r="I83" s="11">
        <f t="shared" si="61"/>
        <v>301.894560417742</v>
      </c>
      <c r="J83" s="11">
        <f t="shared" si="62"/>
        <v>0.519054619046965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0.194886370711301</v>
      </c>
      <c r="P83" s="11">
        <f t="shared" si="65"/>
        <v>0.101156670907</v>
      </c>
      <c r="Q83" s="17">
        <f t="shared" si="66"/>
        <v>0.01315036721791</v>
      </c>
      <c r="R83" s="11">
        <f t="shared" si="67"/>
        <v>0.0101740708333333</v>
      </c>
      <c r="S83" s="18">
        <f t="shared" si="68"/>
        <v>1.29253741529157</v>
      </c>
      <c r="T83" s="3">
        <v>0.01</v>
      </c>
      <c r="U83" s="19">
        <f t="shared" si="69"/>
        <v>0.0129253741529157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0.0378253741529157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27.5800888896774</v>
      </c>
      <c r="E84" s="13">
        <f t="shared" si="78"/>
        <v>28.7445604177419</v>
      </c>
      <c r="F84" s="9" t="s">
        <v>107</v>
      </c>
      <c r="G84" s="6">
        <v>9</v>
      </c>
      <c r="H84" s="11">
        <f t="shared" si="60"/>
        <v>27.5800888896774</v>
      </c>
      <c r="I84" s="11">
        <f t="shared" si="61"/>
        <v>300.730088889677</v>
      </c>
      <c r="J84" s="11">
        <f t="shared" si="62"/>
        <v>0.458116485469924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0.171991783137634</v>
      </c>
      <c r="P84" s="11">
        <f t="shared" si="65"/>
        <v>0.0787922712207183</v>
      </c>
      <c r="Q84" s="17">
        <f t="shared" si="66"/>
        <v>0.0102429952586934</v>
      </c>
      <c r="R84" s="11">
        <f t="shared" si="67"/>
        <v>0.0101740708333333</v>
      </c>
      <c r="S84" s="18">
        <f t="shared" si="68"/>
        <v>1.00677451793772</v>
      </c>
      <c r="T84" s="3">
        <v>0.01</v>
      </c>
      <c r="U84" s="19">
        <f t="shared" si="69"/>
        <v>0.0100677451793772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0.0291677451793772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23.940217199</v>
      </c>
      <c r="E85" s="13">
        <f t="shared" si="78"/>
        <v>27.5800888896774</v>
      </c>
      <c r="F85" s="9" t="s">
        <v>107</v>
      </c>
      <c r="G85" s="6">
        <v>10</v>
      </c>
      <c r="H85" s="11">
        <f t="shared" si="60"/>
        <v>23.940217199</v>
      </c>
      <c r="I85" s="11">
        <f t="shared" si="61"/>
        <v>297.090217199</v>
      </c>
      <c r="J85" s="11">
        <f t="shared" si="62"/>
        <v>0.308106920068619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0.171461595250249</v>
      </c>
      <c r="P85" s="11">
        <f t="shared" si="65"/>
        <v>0.0528285040226065</v>
      </c>
      <c r="Q85" s="17">
        <f t="shared" si="66"/>
        <v>0.00686770552293884</v>
      </c>
      <c r="R85" s="11">
        <f t="shared" si="67"/>
        <v>0.0101740708333333</v>
      </c>
      <c r="S85" s="18">
        <f t="shared" si="68"/>
        <v>0.675020415666675</v>
      </c>
      <c r="T85" s="3">
        <v>0.01</v>
      </c>
      <c r="U85" s="19">
        <f t="shared" si="69"/>
        <v>0.00675020415666675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0.0258502041566668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17.38944816</v>
      </c>
      <c r="E86" s="13">
        <f t="shared" si="78"/>
        <v>23.940217199</v>
      </c>
      <c r="F86" s="9" t="s">
        <v>107</v>
      </c>
      <c r="G86" s="6">
        <v>11</v>
      </c>
      <c r="H86" s="11">
        <f t="shared" si="60"/>
        <v>17.38944816</v>
      </c>
      <c r="I86" s="11">
        <f t="shared" si="61"/>
        <v>290.53944816</v>
      </c>
      <c r="J86" s="11">
        <f t="shared" si="62"/>
        <v>0.147156647419592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0.112701436666261</v>
      </c>
      <c r="O86" s="11">
        <f t="shared" si="79"/>
        <v>0.0841937378947154</v>
      </c>
      <c r="P86" s="11">
        <f t="shared" si="65"/>
        <v>0.0123896682023102</v>
      </c>
      <c r="Q86" s="17">
        <f t="shared" si="66"/>
        <v>0.00161065686630032</v>
      </c>
      <c r="R86" s="11">
        <f t="shared" si="67"/>
        <v>0.0101740708333333</v>
      </c>
      <c r="S86" s="18">
        <f t="shared" si="68"/>
        <v>0.158309971759124</v>
      </c>
      <c r="T86" s="3">
        <v>0.01</v>
      </c>
      <c r="U86" s="19">
        <f t="shared" si="69"/>
        <v>0.00158309971759124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0.0131830997175912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12.5911872298667</v>
      </c>
      <c r="E87" s="13">
        <f t="shared" si="78"/>
        <v>17.38944816</v>
      </c>
      <c r="F87" s="9" t="s">
        <v>109</v>
      </c>
      <c r="G87" s="6">
        <v>12</v>
      </c>
      <c r="H87" s="11">
        <f t="shared" si="60"/>
        <v>12.5911872298667</v>
      </c>
      <c r="I87" s="11">
        <f t="shared" si="61"/>
        <v>285.741187229867</v>
      </c>
      <c r="J87" s="11">
        <f t="shared" si="62"/>
        <v>0.0838257008435874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0.150066153025739</v>
      </c>
      <c r="P87" s="11">
        <f t="shared" si="65"/>
        <v>0.0125794004502836</v>
      </c>
      <c r="Q87" s="17">
        <f t="shared" si="66"/>
        <v>0.00163532205853686</v>
      </c>
      <c r="R87" s="11">
        <f t="shared" si="67"/>
        <v>0.0101740708333333</v>
      </c>
      <c r="S87" s="18">
        <f t="shared" si="68"/>
        <v>0.160734290661616</v>
      </c>
      <c r="T87" s="3">
        <v>0.01</v>
      </c>
      <c r="U87" s="19">
        <f t="shared" si="69"/>
        <v>0.00160734290661616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0.0132073429066162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5.95015252712903</v>
      </c>
      <c r="E88" s="13">
        <f t="shared" si="78"/>
        <v>12.5911872298667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8.12</v>
      </c>
      <c r="E91" s="9"/>
      <c r="F91" s="9"/>
      <c r="G91" s="6">
        <v>1</v>
      </c>
      <c r="H91" s="11">
        <f t="shared" ref="H91:H102" si="80">E92</f>
        <v>8.12</v>
      </c>
      <c r="I91" s="11">
        <f t="shared" ref="I91:I102" si="81">H91+273.15</f>
        <v>281.27</v>
      </c>
      <c r="J91" s="11">
        <f t="shared" ref="J91:J102" si="82">EXP(($C$18*(I91-$C$16))/($C$19*I91*$C$16))</f>
        <v>0.0487673094217407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0.00370241413129855</v>
      </c>
      <c r="Q91" s="17">
        <f t="shared" ref="Q91:Q102" si="86">P91*$B$93</f>
        <v>0.00066643454363374</v>
      </c>
      <c r="R91" s="11">
        <f t="shared" ref="R91:R102" si="87">L91*$B$93</f>
        <v>0.0136656</v>
      </c>
      <c r="S91" s="18">
        <f t="shared" ref="S91:S102" si="88">Q91/R91</f>
        <v>0.0487673094217407</v>
      </c>
      <c r="T91" s="3">
        <v>0.01</v>
      </c>
      <c r="U91" s="19">
        <f t="shared" ref="U91:U102" si="89">S91*T91</f>
        <v>0.000487673094217407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0.0152876730942174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107.091666666667</v>
      </c>
      <c r="AU91" s="1">
        <f t="shared" ref="AU91:AU102" si="96">AT91*10000*AS91*0.67*AR91*AQ91</f>
        <v>14989.9633882932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3.91722737048387</v>
      </c>
      <c r="E92" s="13">
        <f t="shared" ref="E92:E103" si="97">D91</f>
        <v>8.12</v>
      </c>
      <c r="F92" s="9" t="s">
        <v>107</v>
      </c>
      <c r="G92" s="6">
        <v>2</v>
      </c>
      <c r="H92" s="11">
        <f t="shared" si="80"/>
        <v>3.91722737048387</v>
      </c>
      <c r="I92" s="11">
        <f t="shared" si="81"/>
        <v>277.067227370484</v>
      </c>
      <c r="J92" s="11">
        <f t="shared" si="82"/>
        <v>0.0288456414770089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0.148137585868701</v>
      </c>
      <c r="P92" s="11">
        <f t="shared" si="85"/>
        <v>0.00427312369123818</v>
      </c>
      <c r="Q92" s="17">
        <f t="shared" si="86"/>
        <v>0.000769162264422872</v>
      </c>
      <c r="R92" s="11">
        <f t="shared" si="87"/>
        <v>0.0136656</v>
      </c>
      <c r="S92" s="18">
        <f t="shared" si="88"/>
        <v>0.0562845586306398</v>
      </c>
      <c r="T92" s="3">
        <v>0.01</v>
      </c>
      <c r="U92" s="19">
        <f t="shared" si="89"/>
        <v>0.000562845586306398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0.0153628455863064</v>
      </c>
      <c r="AR92" s="27">
        <f t="shared" si="93"/>
        <v>7.592</v>
      </c>
      <c r="AS92" s="1">
        <f t="shared" si="94"/>
        <v>0.18</v>
      </c>
      <c r="AT92" s="2">
        <f t="shared" si="95"/>
        <v>107.091666666667</v>
      </c>
      <c r="AU92" s="1">
        <f t="shared" si="96"/>
        <v>15063.6719832688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8.18182398617857</v>
      </c>
      <c r="E93" s="13">
        <f t="shared" si="97"/>
        <v>3.91722737048387</v>
      </c>
      <c r="F93" s="9" t="s">
        <v>107</v>
      </c>
      <c r="G93" s="6">
        <v>3</v>
      </c>
      <c r="H93" s="11">
        <f t="shared" si="80"/>
        <v>8.18182398617857</v>
      </c>
      <c r="I93" s="11">
        <f t="shared" si="81"/>
        <v>281.331823986179</v>
      </c>
      <c r="J93" s="11">
        <f t="shared" si="82"/>
        <v>0.0491397116230149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0.219784462177463</v>
      </c>
      <c r="P93" s="11">
        <f t="shared" si="85"/>
        <v>0.01080014509062</v>
      </c>
      <c r="Q93" s="17">
        <f t="shared" si="86"/>
        <v>0.00194402611631159</v>
      </c>
      <c r="R93" s="11">
        <f t="shared" si="87"/>
        <v>0.0136656</v>
      </c>
      <c r="S93" s="18">
        <f t="shared" si="88"/>
        <v>0.142256916367492</v>
      </c>
      <c r="T93" s="3">
        <v>0.01</v>
      </c>
      <c r="U93" s="19">
        <f t="shared" si="89"/>
        <v>0.00142256916367492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0.0162225691636749</v>
      </c>
      <c r="AR93" s="27">
        <f t="shared" si="93"/>
        <v>7.592</v>
      </c>
      <c r="AS93" s="1">
        <f t="shared" si="94"/>
        <v>0.18</v>
      </c>
      <c r="AT93" s="2">
        <f t="shared" si="95"/>
        <v>107.091666666667</v>
      </c>
      <c r="AU93" s="1">
        <f t="shared" si="96"/>
        <v>15906.6534409035</v>
      </c>
    </row>
    <row r="94" s="1" customFormat="1" spans="1:47">
      <c r="A94" s="6"/>
      <c r="B94" s="6"/>
      <c r="C94" s="9">
        <v>3</v>
      </c>
      <c r="D94" s="12">
        <v>14.0480079717097</v>
      </c>
      <c r="E94" s="13">
        <f t="shared" si="97"/>
        <v>8.18182398617857</v>
      </c>
      <c r="F94" s="9" t="s">
        <v>107</v>
      </c>
      <c r="G94" s="6">
        <v>4</v>
      </c>
      <c r="H94" s="11">
        <f t="shared" si="80"/>
        <v>14.0480079717097</v>
      </c>
      <c r="I94" s="11">
        <f t="shared" si="81"/>
        <v>287.19800797171</v>
      </c>
      <c r="J94" s="11">
        <f t="shared" si="82"/>
        <v>0.099642516714452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0.284904317086843</v>
      </c>
      <c r="P94" s="11">
        <f t="shared" si="85"/>
        <v>0.0283885831773453</v>
      </c>
      <c r="Q94" s="17">
        <f t="shared" si="86"/>
        <v>0.00510994497192215</v>
      </c>
      <c r="R94" s="11">
        <f t="shared" si="87"/>
        <v>0.0136656</v>
      </c>
      <c r="S94" s="18">
        <f t="shared" si="88"/>
        <v>0.37392759717262</v>
      </c>
      <c r="T94" s="3">
        <v>0.01</v>
      </c>
      <c r="U94" s="19">
        <f t="shared" si="89"/>
        <v>0.0037392759717262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0.0308392759717262</v>
      </c>
      <c r="AR94" s="27">
        <f t="shared" si="93"/>
        <v>7.592</v>
      </c>
      <c r="AS94" s="1">
        <f t="shared" si="94"/>
        <v>0.18</v>
      </c>
      <c r="AT94" s="2">
        <f t="shared" si="95"/>
        <v>107.091666666667</v>
      </c>
      <c r="AU94" s="1">
        <f t="shared" si="96"/>
        <v>30238.7168334012</v>
      </c>
    </row>
    <row r="95" s="1" customFormat="1" spans="1:47">
      <c r="A95" s="6"/>
      <c r="B95" s="6"/>
      <c r="C95" s="9">
        <v>4</v>
      </c>
      <c r="D95" s="12">
        <v>18.9946874596667</v>
      </c>
      <c r="E95" s="13">
        <f t="shared" si="97"/>
        <v>14.0480079717097</v>
      </c>
      <c r="F95" s="9" t="s">
        <v>107</v>
      </c>
      <c r="G95" s="6">
        <v>5</v>
      </c>
      <c r="H95" s="11">
        <f t="shared" si="80"/>
        <v>18.9946874596667</v>
      </c>
      <c r="I95" s="11">
        <f t="shared" si="81"/>
        <v>292.144687459667</v>
      </c>
      <c r="J95" s="11">
        <f t="shared" si="82"/>
        <v>0.176909707455873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0.243689947214023</v>
      </c>
      <c r="O95" s="11">
        <f t="shared" si="98"/>
        <v>0.0887457866954749</v>
      </c>
      <c r="P95" s="11">
        <f t="shared" si="85"/>
        <v>0.0156999911622378</v>
      </c>
      <c r="Q95" s="17">
        <f t="shared" si="86"/>
        <v>0.0028259984092028</v>
      </c>
      <c r="R95" s="11">
        <f t="shared" si="87"/>
        <v>0.0136656</v>
      </c>
      <c r="S95" s="18">
        <f t="shared" si="88"/>
        <v>0.206796511620624</v>
      </c>
      <c r="T95" s="3">
        <v>0.01</v>
      </c>
      <c r="U95" s="19">
        <f t="shared" si="89"/>
        <v>0.00206796511620624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0.0291679651162062</v>
      </c>
      <c r="AR95" s="27">
        <f t="shared" si="93"/>
        <v>7.592</v>
      </c>
      <c r="AS95" s="1">
        <f t="shared" si="94"/>
        <v>0.18</v>
      </c>
      <c r="AT95" s="2">
        <f t="shared" si="95"/>
        <v>107.091666666667</v>
      </c>
      <c r="AU95" s="1">
        <f t="shared" si="96"/>
        <v>28599.9528187405</v>
      </c>
    </row>
    <row r="96" s="1" customFormat="1" spans="1:47">
      <c r="A96" s="6"/>
      <c r="B96" s="6"/>
      <c r="C96" s="9">
        <v>5</v>
      </c>
      <c r="D96" s="12">
        <v>23.8244786751613</v>
      </c>
      <c r="E96" s="13">
        <f t="shared" si="97"/>
        <v>18.9946874596667</v>
      </c>
      <c r="F96" s="9" t="s">
        <v>109</v>
      </c>
      <c r="G96" s="6">
        <v>6</v>
      </c>
      <c r="H96" s="11">
        <f t="shared" si="80"/>
        <v>23.8244786751613</v>
      </c>
      <c r="I96" s="11">
        <f t="shared" si="81"/>
        <v>296.974478675161</v>
      </c>
      <c r="J96" s="11">
        <f t="shared" si="82"/>
        <v>0.304196557297963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0.148965795533237</v>
      </c>
      <c r="P96" s="11">
        <f t="shared" si="85"/>
        <v>0.045314882156363</v>
      </c>
      <c r="Q96" s="17">
        <f t="shared" si="86"/>
        <v>0.00815667878814533</v>
      </c>
      <c r="R96" s="11">
        <f t="shared" si="87"/>
        <v>0.0136656</v>
      </c>
      <c r="S96" s="18">
        <f t="shared" si="88"/>
        <v>0.596876740731862</v>
      </c>
      <c r="T96" s="3">
        <v>0.01</v>
      </c>
      <c r="U96" s="19">
        <f t="shared" si="89"/>
        <v>0.00596876740731862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0.0330687674073186</v>
      </c>
      <c r="AR96" s="27">
        <f t="shared" si="93"/>
        <v>7.592</v>
      </c>
      <c r="AS96" s="1">
        <f t="shared" si="94"/>
        <v>0.18</v>
      </c>
      <c r="AT96" s="2">
        <f t="shared" si="95"/>
        <v>107.091666666667</v>
      </c>
      <c r="AU96" s="1">
        <f t="shared" si="96"/>
        <v>32424.7915086038</v>
      </c>
    </row>
    <row r="97" s="1" customFormat="1" spans="1:47">
      <c r="A97" s="6"/>
      <c r="B97" s="6"/>
      <c r="C97" s="9">
        <v>6</v>
      </c>
      <c r="D97" s="12">
        <v>25.6082950153333</v>
      </c>
      <c r="E97" s="13">
        <f t="shared" si="97"/>
        <v>23.8244786751613</v>
      </c>
      <c r="F97" s="9" t="s">
        <v>107</v>
      </c>
      <c r="G97" s="6">
        <v>7</v>
      </c>
      <c r="H97" s="11">
        <f t="shared" si="80"/>
        <v>25.6082950153333</v>
      </c>
      <c r="I97" s="11">
        <f t="shared" si="81"/>
        <v>298.758295015333</v>
      </c>
      <c r="J97" s="11">
        <f t="shared" si="82"/>
        <v>0.369974966406023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0.179570913376874</v>
      </c>
      <c r="P97" s="11">
        <f t="shared" si="85"/>
        <v>0.0664367426441078</v>
      </c>
      <c r="Q97" s="17">
        <f t="shared" si="86"/>
        <v>0.0119586136759394</v>
      </c>
      <c r="R97" s="11">
        <f t="shared" si="87"/>
        <v>0.0136656</v>
      </c>
      <c r="S97" s="18">
        <f t="shared" si="88"/>
        <v>0.875088812488248</v>
      </c>
      <c r="T97" s="3">
        <v>0.01</v>
      </c>
      <c r="U97" s="19">
        <f t="shared" si="89"/>
        <v>0.00875088812488248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0.0432508881248825</v>
      </c>
      <c r="AR97" s="27">
        <f t="shared" si="93"/>
        <v>7.592</v>
      </c>
      <c r="AS97" s="1">
        <f t="shared" si="94"/>
        <v>0.18</v>
      </c>
      <c r="AT97" s="2">
        <f t="shared" si="95"/>
        <v>107.091666666667</v>
      </c>
      <c r="AU97" s="1">
        <f t="shared" si="96"/>
        <v>42408.6272323803</v>
      </c>
    </row>
    <row r="98" s="1" customFormat="1" spans="1:47">
      <c r="A98" s="6"/>
      <c r="B98" s="6"/>
      <c r="C98" s="9">
        <v>7</v>
      </c>
      <c r="D98" s="12">
        <v>28.7445604177419</v>
      </c>
      <c r="E98" s="13">
        <f t="shared" si="97"/>
        <v>25.6082950153333</v>
      </c>
      <c r="F98" s="9" t="s">
        <v>107</v>
      </c>
      <c r="G98" s="6">
        <v>8</v>
      </c>
      <c r="H98" s="11">
        <f t="shared" si="80"/>
        <v>28.7445604177419</v>
      </c>
      <c r="I98" s="11">
        <f t="shared" si="81"/>
        <v>301.894560417742</v>
      </c>
      <c r="J98" s="11">
        <f t="shared" si="82"/>
        <v>0.519054619046965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0.189054170732766</v>
      </c>
      <c r="P98" s="11">
        <f t="shared" si="85"/>
        <v>0.098129440568936</v>
      </c>
      <c r="Q98" s="17">
        <f t="shared" si="86"/>
        <v>0.0176632993024085</v>
      </c>
      <c r="R98" s="11">
        <f t="shared" si="87"/>
        <v>0.0136656</v>
      </c>
      <c r="S98" s="18">
        <f t="shared" si="88"/>
        <v>1.29253741529157</v>
      </c>
      <c r="T98" s="3">
        <v>0.01</v>
      </c>
      <c r="U98" s="19">
        <f t="shared" si="89"/>
        <v>0.0129253741529157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0.0474253741529157</v>
      </c>
      <c r="AR98" s="27">
        <f t="shared" si="93"/>
        <v>7.592</v>
      </c>
      <c r="AS98" s="1">
        <f t="shared" si="94"/>
        <v>0.18</v>
      </c>
      <c r="AT98" s="2">
        <f t="shared" si="95"/>
        <v>107.091666666667</v>
      </c>
      <c r="AU98" s="1">
        <f t="shared" si="96"/>
        <v>46501.8199857515</v>
      </c>
    </row>
    <row r="99" s="1" customFormat="1" spans="1:47">
      <c r="A99" s="6"/>
      <c r="B99" s="6"/>
      <c r="C99" s="9">
        <v>8</v>
      </c>
      <c r="D99" s="12">
        <v>27.5800888896774</v>
      </c>
      <c r="E99" s="13">
        <f t="shared" si="97"/>
        <v>28.7445604177419</v>
      </c>
      <c r="F99" s="9" t="s">
        <v>107</v>
      </c>
      <c r="G99" s="6">
        <v>9</v>
      </c>
      <c r="H99" s="11">
        <f t="shared" si="80"/>
        <v>27.5800888896774</v>
      </c>
      <c r="I99" s="11">
        <f t="shared" si="81"/>
        <v>300.730088889677</v>
      </c>
      <c r="J99" s="11">
        <f t="shared" si="82"/>
        <v>0.458116485469924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0.16684473016383</v>
      </c>
      <c r="P99" s="11">
        <f t="shared" si="85"/>
        <v>0.0764343214018317</v>
      </c>
      <c r="Q99" s="17">
        <f t="shared" si="86"/>
        <v>0.0137581778523297</v>
      </c>
      <c r="R99" s="11">
        <f t="shared" si="87"/>
        <v>0.0136656</v>
      </c>
      <c r="S99" s="18">
        <f t="shared" si="88"/>
        <v>1.00677451793772</v>
      </c>
      <c r="T99" s="3">
        <v>0.01</v>
      </c>
      <c r="U99" s="19">
        <f t="shared" si="89"/>
        <v>0.0100677451793772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0.0371677451793772</v>
      </c>
      <c r="AR99" s="27">
        <f t="shared" si="93"/>
        <v>7.592</v>
      </c>
      <c r="AS99" s="1">
        <f t="shared" si="94"/>
        <v>0.18</v>
      </c>
      <c r="AT99" s="2">
        <f t="shared" si="95"/>
        <v>107.091666666667</v>
      </c>
      <c r="AU99" s="1">
        <f t="shared" si="96"/>
        <v>36443.9464417261</v>
      </c>
    </row>
    <row r="100" s="1" customFormat="1" spans="1:47">
      <c r="A100" s="6"/>
      <c r="B100" s="6"/>
      <c r="C100" s="9">
        <v>9</v>
      </c>
      <c r="D100" s="12">
        <v>23.940217199</v>
      </c>
      <c r="E100" s="13">
        <f t="shared" si="97"/>
        <v>27.5800888896774</v>
      </c>
      <c r="F100" s="9" t="s">
        <v>107</v>
      </c>
      <c r="G100" s="6">
        <v>10</v>
      </c>
      <c r="H100" s="11">
        <f t="shared" si="80"/>
        <v>23.940217199</v>
      </c>
      <c r="I100" s="11">
        <f t="shared" si="81"/>
        <v>297.090217199</v>
      </c>
      <c r="J100" s="11">
        <f t="shared" si="82"/>
        <v>0.308106920068619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0.166330408761999</v>
      </c>
      <c r="P100" s="11">
        <f t="shared" si="85"/>
        <v>0.0512475499574138</v>
      </c>
      <c r="Q100" s="17">
        <f t="shared" si="86"/>
        <v>0.00922455899233449</v>
      </c>
      <c r="R100" s="11">
        <f t="shared" si="87"/>
        <v>0.0136656</v>
      </c>
      <c r="S100" s="18">
        <f t="shared" si="88"/>
        <v>0.675020415666673</v>
      </c>
      <c r="T100" s="3">
        <v>0.01</v>
      </c>
      <c r="U100" s="19">
        <f t="shared" si="89"/>
        <v>0.00675020415666673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0.0338502041566667</v>
      </c>
      <c r="AR100" s="27">
        <f t="shared" si="93"/>
        <v>7.592</v>
      </c>
      <c r="AS100" s="1">
        <f t="shared" si="94"/>
        <v>0.18</v>
      </c>
      <c r="AT100" s="2">
        <f t="shared" si="95"/>
        <v>107.091666666667</v>
      </c>
      <c r="AU100" s="1">
        <f t="shared" si="96"/>
        <v>33191.0106834124</v>
      </c>
    </row>
    <row r="101" s="1" customFormat="1" spans="1:47">
      <c r="A101" s="6"/>
      <c r="B101" s="6"/>
      <c r="C101" s="9">
        <v>10</v>
      </c>
      <c r="D101" s="12">
        <v>17.38944816</v>
      </c>
      <c r="E101" s="13">
        <f t="shared" si="97"/>
        <v>23.940217199</v>
      </c>
      <c r="F101" s="9" t="s">
        <v>107</v>
      </c>
      <c r="G101" s="6">
        <v>11</v>
      </c>
      <c r="H101" s="11">
        <f t="shared" si="80"/>
        <v>17.38944816</v>
      </c>
      <c r="I101" s="11">
        <f t="shared" si="81"/>
        <v>290.53944816</v>
      </c>
      <c r="J101" s="11">
        <f t="shared" si="82"/>
        <v>0.147156647419592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0.109328715864356</v>
      </c>
      <c r="O101" s="11">
        <f t="shared" si="98"/>
        <v>0.0816741429402292</v>
      </c>
      <c r="P101" s="11">
        <f t="shared" si="85"/>
        <v>0.0120188930559526</v>
      </c>
      <c r="Q101" s="17">
        <f t="shared" si="86"/>
        <v>0.00216340075007148</v>
      </c>
      <c r="R101" s="11">
        <f t="shared" si="87"/>
        <v>0.0136656</v>
      </c>
      <c r="S101" s="18">
        <f t="shared" si="88"/>
        <v>0.158309971759123</v>
      </c>
      <c r="T101" s="3">
        <v>0.01</v>
      </c>
      <c r="U101" s="19">
        <f t="shared" si="89"/>
        <v>0.00158309971759123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0.0163830997175912</v>
      </c>
      <c r="AR101" s="27">
        <f t="shared" si="93"/>
        <v>7.592</v>
      </c>
      <c r="AS101" s="1">
        <f t="shared" si="94"/>
        <v>0.18</v>
      </c>
      <c r="AT101" s="2">
        <f t="shared" si="95"/>
        <v>107.091666666667</v>
      </c>
      <c r="AU101" s="1">
        <f t="shared" si="96"/>
        <v>16064.0578484336</v>
      </c>
    </row>
    <row r="102" s="1" customFormat="1" spans="1:48">
      <c r="A102" s="6"/>
      <c r="B102" s="6"/>
      <c r="C102" s="9">
        <v>11</v>
      </c>
      <c r="D102" s="12">
        <v>12.5911872298667</v>
      </c>
      <c r="E102" s="13">
        <f t="shared" si="97"/>
        <v>17.38944816</v>
      </c>
      <c r="F102" s="9" t="s">
        <v>109</v>
      </c>
      <c r="G102" s="6">
        <v>12</v>
      </c>
      <c r="H102" s="11">
        <f t="shared" si="80"/>
        <v>12.5911872298667</v>
      </c>
      <c r="I102" s="11">
        <f t="shared" si="81"/>
        <v>285.741187229867</v>
      </c>
      <c r="J102" s="11">
        <f t="shared" si="82"/>
        <v>0.0838257008435874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0.145575249884277</v>
      </c>
      <c r="P102" s="11">
        <f t="shared" si="85"/>
        <v>0.0122029473470298</v>
      </c>
      <c r="Q102" s="17">
        <f t="shared" si="86"/>
        <v>0.00219653052246537</v>
      </c>
      <c r="R102" s="11">
        <f t="shared" si="87"/>
        <v>0.0136656</v>
      </c>
      <c r="S102" s="18">
        <f t="shared" si="88"/>
        <v>0.160734290661615</v>
      </c>
      <c r="T102" s="3">
        <v>0.01</v>
      </c>
      <c r="U102" s="19">
        <f t="shared" si="89"/>
        <v>0.00160734290661615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0.0164073429066162</v>
      </c>
      <c r="AR102" s="27">
        <f t="shared" si="93"/>
        <v>7.592</v>
      </c>
      <c r="AS102" s="1">
        <f t="shared" si="94"/>
        <v>0.18</v>
      </c>
      <c r="AT102" s="2">
        <f t="shared" si="95"/>
        <v>107.091666666667</v>
      </c>
      <c r="AU102" s="1">
        <f t="shared" si="96"/>
        <v>16087.8289294646</v>
      </c>
      <c r="AV102" s="1">
        <f>SUM(AU91:AU102)</f>
        <v>327921.04109438</v>
      </c>
    </row>
    <row r="103" s="1" customFormat="1" spans="1:46">
      <c r="A103" s="6"/>
      <c r="B103" s="6"/>
      <c r="C103" s="9">
        <v>12</v>
      </c>
      <c r="D103" s="12">
        <v>5.95015252712903</v>
      </c>
      <c r="E103" s="13">
        <f t="shared" si="97"/>
        <v>12.5911872298667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5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spans="1:55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spans="1:55">
      <c r="A107" s="6" t="s">
        <v>105</v>
      </c>
      <c r="B107" s="6">
        <f>F9</f>
        <v>108.2955</v>
      </c>
      <c r="C107" s="9" t="s">
        <v>106</v>
      </c>
      <c r="D107" s="10">
        <v>8.12</v>
      </c>
      <c r="E107" s="9"/>
      <c r="F107" s="9"/>
      <c r="G107" s="6">
        <v>1</v>
      </c>
      <c r="H107" s="11">
        <f t="shared" ref="H107:H118" si="99">E108</f>
        <v>8.12</v>
      </c>
      <c r="I107" s="11">
        <f t="shared" ref="I107:I118" si="100">H107+273.15</f>
        <v>281.27</v>
      </c>
      <c r="J107" s="11">
        <f t="shared" ref="J107:J118" si="101">EXP(($C$18*(I107-$C$16))/($C$19*I107*$C$16))</f>
        <v>0.0487673094217407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0.118828803543348</v>
      </c>
      <c r="Q107" s="17">
        <f t="shared" ref="Q107:Q118" si="105">P107*$B$109</f>
        <v>0.0534729615945065</v>
      </c>
      <c r="R107" s="11">
        <f t="shared" ref="R107:R118" si="106">L107*$B$109</f>
        <v>1.0964919375</v>
      </c>
      <c r="S107" s="18">
        <f t="shared" ref="S107:S118" si="107">Q107/R107</f>
        <v>0.0487673094217407</v>
      </c>
      <c r="T107" s="3">
        <v>0.27</v>
      </c>
      <c r="U107" s="19">
        <f t="shared" ref="U107:U118" si="108">S107*T107</f>
        <v>0.01316717354387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0.230369902823477</v>
      </c>
      <c r="AC107" s="27">
        <f t="shared" ref="AC107:AC118" si="110">$B$107/12</f>
        <v>9.024625</v>
      </c>
      <c r="AD107" s="1">
        <f t="shared" ref="AD107:AD118" si="111">$B$109</f>
        <v>0.45</v>
      </c>
      <c r="AE107" s="28">
        <f t="shared" ref="AE107:AE118" si="112">$E$9/12</f>
        <v>690.7125</v>
      </c>
      <c r="AF107" s="1">
        <f t="shared" ref="AF107:AF118" si="113">AE107*10000*AC107*AB107</f>
        <v>14359926.5805893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spans="1:55">
      <c r="A108" s="6" t="s">
        <v>108</v>
      </c>
      <c r="B108" s="6">
        <v>27</v>
      </c>
      <c r="C108" s="9">
        <v>1</v>
      </c>
      <c r="D108" s="12">
        <v>3.91722737048387</v>
      </c>
      <c r="E108" s="13">
        <f t="shared" ref="E108:E119" si="114">D107</f>
        <v>8.12</v>
      </c>
      <c r="F108" s="9" t="s">
        <v>107</v>
      </c>
      <c r="G108" s="6">
        <v>2</v>
      </c>
      <c r="H108" s="11">
        <f t="shared" si="99"/>
        <v>3.91722737048387</v>
      </c>
      <c r="I108" s="11">
        <f t="shared" si="100"/>
        <v>277.067227370484</v>
      </c>
      <c r="J108" s="11">
        <f t="shared" si="101"/>
        <v>0.0288456414770089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4.75446869645665</v>
      </c>
      <c r="P108" s="11">
        <f t="shared" si="104"/>
        <v>0.13714569943165</v>
      </c>
      <c r="Q108" s="17">
        <f t="shared" si="105"/>
        <v>0.0617155647442426</v>
      </c>
      <c r="R108" s="11">
        <f t="shared" si="106"/>
        <v>1.0964919375</v>
      </c>
      <c r="S108" s="18">
        <f t="shared" si="107"/>
        <v>0.0562845586306398</v>
      </c>
      <c r="T108" s="3">
        <v>0.27</v>
      </c>
      <c r="U108" s="19">
        <f t="shared" si="108"/>
        <v>0.0151968308302727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0.230981844495327</v>
      </c>
      <c r="AC108" s="27">
        <f t="shared" si="110"/>
        <v>9.024625</v>
      </c>
      <c r="AD108" s="1">
        <f t="shared" si="111"/>
        <v>0.45</v>
      </c>
      <c r="AE108" s="28">
        <f t="shared" si="112"/>
        <v>690.7125</v>
      </c>
      <c r="AF108" s="1">
        <f t="shared" si="113"/>
        <v>14398071.4830773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spans="1:55">
      <c r="A109" s="6" t="s">
        <v>70</v>
      </c>
      <c r="B109" s="6">
        <f>G9</f>
        <v>0.45</v>
      </c>
      <c r="C109" s="9">
        <v>2</v>
      </c>
      <c r="D109" s="12">
        <v>8.18182398617857</v>
      </c>
      <c r="E109" s="13">
        <f t="shared" si="114"/>
        <v>3.91722737048387</v>
      </c>
      <c r="F109" s="9" t="s">
        <v>107</v>
      </c>
      <c r="G109" s="6">
        <v>3</v>
      </c>
      <c r="H109" s="11">
        <f t="shared" si="99"/>
        <v>8.18182398617857</v>
      </c>
      <c r="I109" s="11">
        <f t="shared" si="100"/>
        <v>281.331823986179</v>
      </c>
      <c r="J109" s="11">
        <f t="shared" si="101"/>
        <v>0.0491397116230149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7.053971747025</v>
      </c>
      <c r="P109" s="11">
        <f t="shared" si="104"/>
        <v>0.346630137445703</v>
      </c>
      <c r="Q109" s="17">
        <f t="shared" si="105"/>
        <v>0.155983561850566</v>
      </c>
      <c r="R109" s="11">
        <f t="shared" si="106"/>
        <v>1.0964919375</v>
      </c>
      <c r="S109" s="18">
        <f t="shared" si="107"/>
        <v>0.142256916367492</v>
      </c>
      <c r="T109" s="3">
        <v>0.27</v>
      </c>
      <c r="U109" s="19">
        <f t="shared" si="108"/>
        <v>0.0384093674192227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0.237980424276896</v>
      </c>
      <c r="AC109" s="27">
        <f t="shared" si="110"/>
        <v>9.024625</v>
      </c>
      <c r="AD109" s="1">
        <f t="shared" si="111"/>
        <v>0.45</v>
      </c>
      <c r="AE109" s="28">
        <f t="shared" si="112"/>
        <v>690.7125</v>
      </c>
      <c r="AF109" s="1">
        <f t="shared" si="113"/>
        <v>14834322.4455511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spans="1:55">
      <c r="A110" s="6"/>
      <c r="B110" s="6"/>
      <c r="C110" s="9">
        <v>3</v>
      </c>
      <c r="D110" s="12">
        <v>14.0480079717097</v>
      </c>
      <c r="E110" s="13">
        <f t="shared" si="114"/>
        <v>8.18182398617857</v>
      </c>
      <c r="F110" s="9" t="s">
        <v>107</v>
      </c>
      <c r="G110" s="6">
        <v>4</v>
      </c>
      <c r="H110" s="11">
        <f t="shared" si="99"/>
        <v>14.0480079717097</v>
      </c>
      <c r="I110" s="11">
        <f t="shared" si="100"/>
        <v>287.19800797171</v>
      </c>
      <c r="J110" s="11">
        <f t="shared" si="101"/>
        <v>0.099642516714452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9.1439903595793</v>
      </c>
      <c r="P110" s="11">
        <f t="shared" si="104"/>
        <v>0.911130212241168</v>
      </c>
      <c r="Q110" s="17">
        <f t="shared" si="105"/>
        <v>0.410008595508526</v>
      </c>
      <c r="R110" s="11">
        <f t="shared" si="106"/>
        <v>1.0964919375</v>
      </c>
      <c r="S110" s="18">
        <f t="shared" si="107"/>
        <v>0.37392759717262</v>
      </c>
      <c r="T110" s="3">
        <v>0.27</v>
      </c>
      <c r="U110" s="19">
        <f t="shared" si="108"/>
        <v>0.100960451236607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0.305639576047837</v>
      </c>
      <c r="AC110" s="27">
        <f t="shared" si="110"/>
        <v>9.024625</v>
      </c>
      <c r="AD110" s="1">
        <f t="shared" si="111"/>
        <v>0.45</v>
      </c>
      <c r="AE110" s="28">
        <f t="shared" si="112"/>
        <v>690.7125</v>
      </c>
      <c r="AF110" s="1">
        <f t="shared" si="113"/>
        <v>19051802.4202687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spans="1:55">
      <c r="A111" s="6"/>
      <c r="B111" s="6"/>
      <c r="C111" s="9">
        <v>4</v>
      </c>
      <c r="D111" s="12">
        <v>18.9946874596667</v>
      </c>
      <c r="E111" s="13">
        <f t="shared" si="114"/>
        <v>14.0480079717097</v>
      </c>
      <c r="F111" s="9" t="s">
        <v>107</v>
      </c>
      <c r="G111" s="6">
        <v>5</v>
      </c>
      <c r="H111" s="11">
        <f t="shared" si="99"/>
        <v>18.9946874596667</v>
      </c>
      <c r="I111" s="11">
        <f t="shared" si="100"/>
        <v>292.144687459667</v>
      </c>
      <c r="J111" s="11">
        <f t="shared" si="101"/>
        <v>0.176909707455873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7.82121713997122</v>
      </c>
      <c r="O111" s="11">
        <f t="shared" si="115"/>
        <v>2.84829175736691</v>
      </c>
      <c r="P111" s="11">
        <f t="shared" si="104"/>
        <v>0.503890461544754</v>
      </c>
      <c r="Q111" s="17">
        <f t="shared" si="105"/>
        <v>0.226750707695139</v>
      </c>
      <c r="R111" s="11">
        <f t="shared" si="106"/>
        <v>1.0964919375</v>
      </c>
      <c r="S111" s="18">
        <f t="shared" si="107"/>
        <v>0.206796511620624</v>
      </c>
      <c r="T111" s="3">
        <v>0.27</v>
      </c>
      <c r="U111" s="19">
        <f t="shared" si="108"/>
        <v>0.0558350581375685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0.292034270028477</v>
      </c>
      <c r="AC111" s="27">
        <f t="shared" si="110"/>
        <v>9.024625</v>
      </c>
      <c r="AD111" s="1">
        <f t="shared" si="111"/>
        <v>0.45</v>
      </c>
      <c r="AE111" s="28">
        <f t="shared" si="112"/>
        <v>690.7125</v>
      </c>
      <c r="AF111" s="1">
        <f t="shared" si="113"/>
        <v>18203726.3775655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spans="1:55">
      <c r="A112" s="6"/>
      <c r="B112" s="6"/>
      <c r="C112" s="9">
        <v>5</v>
      </c>
      <c r="D112" s="12">
        <v>23.8244786751613</v>
      </c>
      <c r="E112" s="13">
        <f t="shared" si="114"/>
        <v>18.9946874596667</v>
      </c>
      <c r="F112" s="9" t="s">
        <v>109</v>
      </c>
      <c r="G112" s="6">
        <v>6</v>
      </c>
      <c r="H112" s="11">
        <f t="shared" si="99"/>
        <v>23.8244786751613</v>
      </c>
      <c r="I112" s="11">
        <f t="shared" si="100"/>
        <v>296.974478675161</v>
      </c>
      <c r="J112" s="11">
        <f t="shared" si="101"/>
        <v>0.304196557297963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4.78105004582215</v>
      </c>
      <c r="P112" s="11">
        <f t="shared" si="104"/>
        <v>1.45437896420837</v>
      </c>
      <c r="Q112" s="17">
        <f t="shared" si="105"/>
        <v>0.654470533893765</v>
      </c>
      <c r="R112" s="11">
        <f t="shared" si="106"/>
        <v>1.0964919375</v>
      </c>
      <c r="S112" s="18">
        <f t="shared" si="107"/>
        <v>0.596876740731862</v>
      </c>
      <c r="T112" s="3">
        <v>0.27</v>
      </c>
      <c r="U112" s="19">
        <f t="shared" si="108"/>
        <v>0.161156719997603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0.338988751079277</v>
      </c>
      <c r="AC112" s="27">
        <f t="shared" si="110"/>
        <v>9.024625</v>
      </c>
      <c r="AD112" s="1">
        <f t="shared" si="111"/>
        <v>0.45</v>
      </c>
      <c r="AE112" s="28">
        <f t="shared" si="112"/>
        <v>690.7125</v>
      </c>
      <c r="AF112" s="1">
        <f t="shared" si="113"/>
        <v>21130596.9984895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spans="1:55">
      <c r="A113" s="6"/>
      <c r="B113" s="6"/>
      <c r="C113" s="9">
        <v>6</v>
      </c>
      <c r="D113" s="12">
        <v>25.6082950153333</v>
      </c>
      <c r="E113" s="13">
        <f t="shared" si="114"/>
        <v>23.8244786751613</v>
      </c>
      <c r="F113" s="9" t="s">
        <v>107</v>
      </c>
      <c r="G113" s="6">
        <v>7</v>
      </c>
      <c r="H113" s="11">
        <f t="shared" si="99"/>
        <v>25.6082950153333</v>
      </c>
      <c r="I113" s="11">
        <f t="shared" si="100"/>
        <v>298.758295015333</v>
      </c>
      <c r="J113" s="11">
        <f t="shared" si="101"/>
        <v>0.369974966406023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5.76331983161379</v>
      </c>
      <c r="P113" s="11">
        <f t="shared" si="104"/>
        <v>2.13228406108847</v>
      </c>
      <c r="Q113" s="17">
        <f t="shared" si="105"/>
        <v>0.959527827489814</v>
      </c>
      <c r="R113" s="11">
        <f t="shared" si="106"/>
        <v>1.0964919375</v>
      </c>
      <c r="S113" s="18">
        <f t="shared" si="107"/>
        <v>0.875088812488248</v>
      </c>
      <c r="T113" s="3">
        <v>0.27</v>
      </c>
      <c r="U113" s="19">
        <f t="shared" si="108"/>
        <v>0.236273979371827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0.361636604780606</v>
      </c>
      <c r="AC113" s="27">
        <f t="shared" si="110"/>
        <v>9.024625</v>
      </c>
      <c r="AD113" s="1">
        <f t="shared" si="111"/>
        <v>0.45</v>
      </c>
      <c r="AE113" s="28">
        <f t="shared" si="112"/>
        <v>690.7125</v>
      </c>
      <c r="AF113" s="1">
        <f t="shared" si="113"/>
        <v>22542333.1340394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spans="1:55">
      <c r="A114" s="6"/>
      <c r="B114" s="6"/>
      <c r="C114" s="9">
        <v>7</v>
      </c>
      <c r="D114" s="12">
        <v>28.7445604177419</v>
      </c>
      <c r="E114" s="13">
        <f t="shared" si="114"/>
        <v>25.6082950153333</v>
      </c>
      <c r="F114" s="9" t="s">
        <v>107</v>
      </c>
      <c r="G114" s="6">
        <v>8</v>
      </c>
      <c r="H114" s="11">
        <f t="shared" si="99"/>
        <v>28.7445604177419</v>
      </c>
      <c r="I114" s="11">
        <f t="shared" si="100"/>
        <v>301.894560417742</v>
      </c>
      <c r="J114" s="11">
        <f t="shared" si="101"/>
        <v>0.519054619046965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6.06768452052531</v>
      </c>
      <c r="P114" s="11">
        <f t="shared" si="104"/>
        <v>3.14945967729843</v>
      </c>
      <c r="Q114" s="17">
        <f t="shared" si="105"/>
        <v>1.4172568547843</v>
      </c>
      <c r="R114" s="11">
        <f t="shared" si="106"/>
        <v>1.0964919375</v>
      </c>
      <c r="S114" s="18">
        <f t="shared" si="107"/>
        <v>1.29253741529157</v>
      </c>
      <c r="T114" s="3">
        <v>0.27</v>
      </c>
      <c r="U114" s="19">
        <f t="shared" si="108"/>
        <v>0.348985102128724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0.39561900829181</v>
      </c>
      <c r="AC114" s="27">
        <f t="shared" si="110"/>
        <v>9.024625</v>
      </c>
      <c r="AD114" s="1">
        <f t="shared" si="111"/>
        <v>0.45</v>
      </c>
      <c r="AE114" s="28">
        <f t="shared" si="112"/>
        <v>690.7125</v>
      </c>
      <c r="AF114" s="1">
        <f t="shared" si="113"/>
        <v>24660599.5111658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spans="1:55">
      <c r="A115" s="6"/>
      <c r="B115" s="6"/>
      <c r="C115" s="9">
        <v>8</v>
      </c>
      <c r="D115" s="12">
        <v>27.5800888896774</v>
      </c>
      <c r="E115" s="13">
        <f t="shared" si="114"/>
        <v>28.7445604177419</v>
      </c>
      <c r="F115" s="9" t="s">
        <v>107</v>
      </c>
      <c r="G115" s="6">
        <v>9</v>
      </c>
      <c r="H115" s="11">
        <f t="shared" si="99"/>
        <v>27.5800888896774</v>
      </c>
      <c r="I115" s="11">
        <f t="shared" si="100"/>
        <v>300.730088889677</v>
      </c>
      <c r="J115" s="11">
        <f t="shared" si="101"/>
        <v>0.458116485469924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5.35487359322688</v>
      </c>
      <c r="P115" s="11">
        <f t="shared" si="104"/>
        <v>2.4531558706648</v>
      </c>
      <c r="Q115" s="17">
        <f t="shared" si="105"/>
        <v>1.10392014179916</v>
      </c>
      <c r="R115" s="11">
        <f t="shared" si="106"/>
        <v>1.0964919375</v>
      </c>
      <c r="S115" s="18">
        <f t="shared" si="107"/>
        <v>1.00677451793772</v>
      </c>
      <c r="T115" s="3">
        <v>0.27</v>
      </c>
      <c r="U115" s="19">
        <f t="shared" si="108"/>
        <v>0.271829119843184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0.35715647963272</v>
      </c>
      <c r="AC115" s="27">
        <f t="shared" si="110"/>
        <v>9.024625</v>
      </c>
      <c r="AD115" s="1">
        <f t="shared" si="111"/>
        <v>0.45</v>
      </c>
      <c r="AE115" s="28">
        <f t="shared" si="112"/>
        <v>690.7125</v>
      </c>
      <c r="AF115" s="1">
        <f t="shared" si="113"/>
        <v>22263068.0590144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spans="1:55">
      <c r="A116" s="6"/>
      <c r="B116" s="6"/>
      <c r="C116" s="9">
        <v>9</v>
      </c>
      <c r="D116" s="12">
        <v>23.940217199</v>
      </c>
      <c r="E116" s="13">
        <f t="shared" si="114"/>
        <v>27.5800888896774</v>
      </c>
      <c r="F116" s="9" t="s">
        <v>107</v>
      </c>
      <c r="G116" s="6">
        <v>10</v>
      </c>
      <c r="H116" s="11">
        <f t="shared" si="99"/>
        <v>23.940217199</v>
      </c>
      <c r="I116" s="11">
        <f t="shared" si="100"/>
        <v>297.090217199</v>
      </c>
      <c r="J116" s="11">
        <f t="shared" si="101"/>
        <v>0.308106920068619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5.33836647256208</v>
      </c>
      <c r="P116" s="11">
        <f t="shared" si="104"/>
        <v>1.64478765205868</v>
      </c>
      <c r="Q116" s="17">
        <f t="shared" si="105"/>
        <v>0.740154443426406</v>
      </c>
      <c r="R116" s="11">
        <f t="shared" si="106"/>
        <v>1.0964919375</v>
      </c>
      <c r="S116" s="18">
        <f t="shared" si="107"/>
        <v>0.675020415666673</v>
      </c>
      <c r="T116" s="3">
        <v>0.27</v>
      </c>
      <c r="U116" s="19">
        <f t="shared" si="108"/>
        <v>0.182255512230002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0.330150036937346</v>
      </c>
      <c r="AC116" s="27">
        <f t="shared" si="110"/>
        <v>9.024625</v>
      </c>
      <c r="AD116" s="1">
        <f t="shared" si="111"/>
        <v>0.45</v>
      </c>
      <c r="AE116" s="28">
        <f t="shared" si="112"/>
        <v>690.7125</v>
      </c>
      <c r="AF116" s="1">
        <f t="shared" si="113"/>
        <v>20579642.7089346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spans="1:55">
      <c r="A117" s="6"/>
      <c r="B117" s="6"/>
      <c r="C117" s="9">
        <v>10</v>
      </c>
      <c r="D117" s="12">
        <v>17.38944816</v>
      </c>
      <c r="E117" s="13">
        <f t="shared" si="114"/>
        <v>23.940217199</v>
      </c>
      <c r="F117" s="9" t="s">
        <v>107</v>
      </c>
      <c r="G117" s="6">
        <v>11</v>
      </c>
      <c r="H117" s="11">
        <f t="shared" si="99"/>
        <v>17.38944816</v>
      </c>
      <c r="I117" s="11">
        <f t="shared" si="100"/>
        <v>290.53944816</v>
      </c>
      <c r="J117" s="11">
        <f t="shared" si="101"/>
        <v>0.147156647419592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3.50889987947823</v>
      </c>
      <c r="O117" s="11">
        <f t="shared" si="115"/>
        <v>2.62132769102517</v>
      </c>
      <c r="P117" s="11">
        <f t="shared" si="104"/>
        <v>0.385745794799403</v>
      </c>
      <c r="Q117" s="17">
        <f t="shared" si="105"/>
        <v>0.173585607659731</v>
      </c>
      <c r="R117" s="11">
        <f t="shared" si="106"/>
        <v>1.0964919375</v>
      </c>
      <c r="S117" s="18">
        <f t="shared" si="107"/>
        <v>0.158309971759123</v>
      </c>
      <c r="T117" s="3">
        <v>0.27</v>
      </c>
      <c r="U117" s="19">
        <f t="shared" si="108"/>
        <v>0.0427436923749633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0.239287223251051</v>
      </c>
      <c r="AC117" s="27">
        <f t="shared" si="110"/>
        <v>9.024625</v>
      </c>
      <c r="AD117" s="1">
        <f t="shared" si="111"/>
        <v>0.45</v>
      </c>
      <c r="AE117" s="28">
        <f t="shared" si="112"/>
        <v>690.7125</v>
      </c>
      <c r="AF117" s="1">
        <f t="shared" si="113"/>
        <v>14915780.731093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spans="1:55">
      <c r="A118" s="6"/>
      <c r="B118" s="6"/>
      <c r="C118" s="9">
        <v>11</v>
      </c>
      <c r="D118" s="12">
        <v>12.5911872298667</v>
      </c>
      <c r="E118" s="13">
        <f t="shared" si="114"/>
        <v>17.38944816</v>
      </c>
      <c r="F118" s="9" t="s">
        <v>109</v>
      </c>
      <c r="G118" s="6">
        <v>12</v>
      </c>
      <c r="H118" s="11">
        <f t="shared" si="99"/>
        <v>12.5911872298667</v>
      </c>
      <c r="I118" s="11">
        <f t="shared" si="100"/>
        <v>285.741187229867</v>
      </c>
      <c r="J118" s="11">
        <f t="shared" si="101"/>
        <v>0.0838257008435874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4.67223064622577</v>
      </c>
      <c r="P118" s="11">
        <f t="shared" si="104"/>
        <v>0.391653008422762</v>
      </c>
      <c r="Q118" s="17">
        <f t="shared" si="105"/>
        <v>0.176243853790243</v>
      </c>
      <c r="R118" s="11">
        <f t="shared" si="106"/>
        <v>1.0964919375</v>
      </c>
      <c r="S118" s="18">
        <f t="shared" si="107"/>
        <v>0.160734290661615</v>
      </c>
      <c r="T118" s="3">
        <v>0.27</v>
      </c>
      <c r="U118" s="19">
        <f t="shared" si="108"/>
        <v>0.0433982584786362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0.239484574931309</v>
      </c>
      <c r="AC118" s="27">
        <f t="shared" si="110"/>
        <v>9.024625</v>
      </c>
      <c r="AD118" s="1">
        <f t="shared" si="111"/>
        <v>0.45</v>
      </c>
      <c r="AE118" s="28">
        <f t="shared" si="112"/>
        <v>690.7125</v>
      </c>
      <c r="AF118" s="1">
        <f t="shared" si="113"/>
        <v>14928082.4927568</v>
      </c>
      <c r="AG118" s="1">
        <f>SUM(AF107:AF118)</f>
        <v>221867952.942546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spans="1:46">
      <c r="A119" s="6"/>
      <c r="B119" s="6"/>
      <c r="C119" s="9">
        <v>12</v>
      </c>
      <c r="D119" s="12">
        <v>5.95015252712903</v>
      </c>
      <c r="E119" s="13">
        <f t="shared" si="114"/>
        <v>12.5911872298667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8.12</v>
      </c>
      <c r="E123" s="9"/>
      <c r="F123" s="9"/>
      <c r="G123" s="6">
        <v>1</v>
      </c>
      <c r="H123" s="11">
        <f t="shared" ref="H123:H134" si="116">E124</f>
        <v>8.12</v>
      </c>
      <c r="I123" s="11">
        <f t="shared" ref="I123:I134" si="117">H123+273.15</f>
        <v>281.27</v>
      </c>
      <c r="J123" s="11">
        <f t="shared" ref="J123:J134" si="118">EXP(($C$18*(I123-$C$16))/($C$19*I123*$C$16))</f>
        <v>0.0487673094217407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0.0254184970167997</v>
      </c>
      <c r="Q123" s="17">
        <f t="shared" ref="Q123:Q134" si="122">P123*$B$125</f>
        <v>0.00660880922436792</v>
      </c>
      <c r="R123" s="11">
        <f t="shared" ref="R123:R134" si="123">L123*$B$125</f>
        <v>0.1355172</v>
      </c>
      <c r="S123" s="18">
        <f t="shared" ref="S123:S134" si="124">Q123/R123</f>
        <v>0.0487673094217407</v>
      </c>
      <c r="T123" s="3">
        <v>0.01</v>
      </c>
      <c r="U123" s="19">
        <f t="shared" ref="U123:U134" si="125">S123*T123</f>
        <v>0.000487673094217407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0.00597767309421741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3.91722737048387</v>
      </c>
      <c r="E124" s="13">
        <f t="shared" ref="E124:E135" si="133">D123</f>
        <v>8.12</v>
      </c>
      <c r="F124" s="9" t="s">
        <v>107</v>
      </c>
      <c r="G124" s="6">
        <v>2</v>
      </c>
      <c r="H124" s="11">
        <f t="shared" si="116"/>
        <v>3.91722737048387</v>
      </c>
      <c r="I124" s="11">
        <f t="shared" si="117"/>
        <v>277.067227370484</v>
      </c>
      <c r="J124" s="11">
        <f t="shared" si="118"/>
        <v>0.0288456414770089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1.0170215029832</v>
      </c>
      <c r="P124" s="11">
        <f t="shared" si="121"/>
        <v>0.0293366376494621</v>
      </c>
      <c r="Q124" s="17">
        <f t="shared" si="122"/>
        <v>0.00762752578886014</v>
      </c>
      <c r="R124" s="11">
        <f t="shared" si="123"/>
        <v>0.1355172</v>
      </c>
      <c r="S124" s="18">
        <f t="shared" si="124"/>
        <v>0.0562845586306398</v>
      </c>
      <c r="T124" s="3">
        <v>0.01</v>
      </c>
      <c r="U124" s="19">
        <f t="shared" si="125"/>
        <v>0.000562845586306398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0.0060528455863064</v>
      </c>
      <c r="AU124" s="27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8.18182398617857</v>
      </c>
      <c r="E125" s="13">
        <f t="shared" si="133"/>
        <v>3.91722737048387</v>
      </c>
      <c r="F125" s="9" t="s">
        <v>107</v>
      </c>
      <c r="G125" s="6">
        <v>3</v>
      </c>
      <c r="H125" s="11">
        <f t="shared" si="116"/>
        <v>8.18182398617857</v>
      </c>
      <c r="I125" s="11">
        <f t="shared" si="117"/>
        <v>281.331823986179</v>
      </c>
      <c r="J125" s="11">
        <f t="shared" si="118"/>
        <v>0.0491397116230149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1.50890486533374</v>
      </c>
      <c r="P125" s="11">
        <f t="shared" si="121"/>
        <v>0.074147149949064</v>
      </c>
      <c r="Q125" s="17">
        <f t="shared" si="122"/>
        <v>0.0192782589867566</v>
      </c>
      <c r="R125" s="11">
        <f t="shared" si="123"/>
        <v>0.1355172</v>
      </c>
      <c r="S125" s="18">
        <f t="shared" si="124"/>
        <v>0.142256916367492</v>
      </c>
      <c r="T125" s="3">
        <v>0.01</v>
      </c>
      <c r="U125" s="19">
        <f t="shared" si="125"/>
        <v>0.00142256916367492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0.00691256916367492</v>
      </c>
      <c r="AU125" s="27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14.0480079717097</v>
      </c>
      <c r="E126" s="13">
        <f t="shared" si="133"/>
        <v>8.18182398617857</v>
      </c>
      <c r="F126" s="9" t="s">
        <v>107</v>
      </c>
      <c r="G126" s="6">
        <v>4</v>
      </c>
      <c r="H126" s="11">
        <f t="shared" si="116"/>
        <v>14.0480079717097</v>
      </c>
      <c r="I126" s="11">
        <f t="shared" si="117"/>
        <v>287.19800797171</v>
      </c>
      <c r="J126" s="11">
        <f t="shared" si="118"/>
        <v>0.099642516714452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1.95597771538467</v>
      </c>
      <c r="P126" s="11">
        <f t="shared" si="121"/>
        <v>0.194898542198313</v>
      </c>
      <c r="Q126" s="17">
        <f t="shared" si="122"/>
        <v>0.0506736209715614</v>
      </c>
      <c r="R126" s="11">
        <f t="shared" si="123"/>
        <v>0.1355172</v>
      </c>
      <c r="S126" s="18">
        <f t="shared" si="124"/>
        <v>0.37392759717262</v>
      </c>
      <c r="T126" s="3">
        <v>0.01</v>
      </c>
      <c r="U126" s="19">
        <f t="shared" si="125"/>
        <v>0.0037392759717262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0.0117292759717262</v>
      </c>
      <c r="AU126" s="27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18.9946874596667</v>
      </c>
      <c r="E127" s="13">
        <f t="shared" si="133"/>
        <v>14.0480079717097</v>
      </c>
      <c r="F127" s="9" t="s">
        <v>107</v>
      </c>
      <c r="G127" s="6">
        <v>5</v>
      </c>
      <c r="H127" s="11">
        <f t="shared" si="116"/>
        <v>18.9946874596667</v>
      </c>
      <c r="I127" s="11">
        <f t="shared" si="117"/>
        <v>292.144687459667</v>
      </c>
      <c r="J127" s="11">
        <f t="shared" si="118"/>
        <v>0.176909707455873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1.67302521452704</v>
      </c>
      <c r="O127" s="11">
        <f t="shared" si="134"/>
        <v>0.609273958659318</v>
      </c>
      <c r="P127" s="11">
        <f t="shared" si="121"/>
        <v>0.107786477786902</v>
      </c>
      <c r="Q127" s="17">
        <f t="shared" si="122"/>
        <v>0.0280244842245944</v>
      </c>
      <c r="R127" s="11">
        <f t="shared" si="123"/>
        <v>0.1355172</v>
      </c>
      <c r="S127" s="18">
        <f t="shared" si="124"/>
        <v>0.206796511620624</v>
      </c>
      <c r="T127" s="3">
        <v>0.01</v>
      </c>
      <c r="U127" s="19">
        <f t="shared" si="125"/>
        <v>0.00206796511620624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0.0120179651162062</v>
      </c>
      <c r="AU127" s="27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23.8244786751613</v>
      </c>
      <c r="E128" s="13">
        <f t="shared" si="133"/>
        <v>18.9946874596667</v>
      </c>
      <c r="F128" s="9" t="s">
        <v>109</v>
      </c>
      <c r="G128" s="6">
        <v>6</v>
      </c>
      <c r="H128" s="11">
        <f t="shared" si="116"/>
        <v>23.8244786751613</v>
      </c>
      <c r="I128" s="11">
        <f t="shared" si="117"/>
        <v>296.974478675161</v>
      </c>
      <c r="J128" s="11">
        <f t="shared" si="118"/>
        <v>0.304196557297963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1.02270748087242</v>
      </c>
      <c r="P128" s="11">
        <f t="shared" si="121"/>
        <v>0.311104094804261</v>
      </c>
      <c r="Q128" s="17">
        <f t="shared" si="122"/>
        <v>0.0808870646491079</v>
      </c>
      <c r="R128" s="11">
        <f t="shared" si="123"/>
        <v>0.1355172</v>
      </c>
      <c r="S128" s="18">
        <f t="shared" si="124"/>
        <v>0.596876740731862</v>
      </c>
      <c r="T128" s="3">
        <v>0.01</v>
      </c>
      <c r="U128" s="19">
        <f t="shared" si="125"/>
        <v>0.00596876740731862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0.0159187674073186</v>
      </c>
      <c r="AU128" s="27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25.6082950153333</v>
      </c>
      <c r="E129" s="13">
        <f t="shared" si="133"/>
        <v>23.8244786751613</v>
      </c>
      <c r="F129" s="9" t="s">
        <v>107</v>
      </c>
      <c r="G129" s="6">
        <v>7</v>
      </c>
      <c r="H129" s="11">
        <f t="shared" si="116"/>
        <v>25.6082950153333</v>
      </c>
      <c r="I129" s="11">
        <f t="shared" si="117"/>
        <v>298.758295015333</v>
      </c>
      <c r="J129" s="11">
        <f t="shared" si="118"/>
        <v>0.369974966406023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1.23282338606816</v>
      </c>
      <c r="P129" s="11">
        <f t="shared" si="121"/>
        <v>0.456113790845125</v>
      </c>
      <c r="Q129" s="17">
        <f t="shared" si="122"/>
        <v>0.118589585619732</v>
      </c>
      <c r="R129" s="11">
        <f t="shared" si="123"/>
        <v>0.1355172</v>
      </c>
      <c r="S129" s="18">
        <f t="shared" si="124"/>
        <v>0.875088812488248</v>
      </c>
      <c r="T129" s="3">
        <v>0.01</v>
      </c>
      <c r="U129" s="19">
        <f t="shared" si="125"/>
        <v>0.00875088812488248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0.0212008881248825</v>
      </c>
      <c r="AU129" s="27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28.7445604177419</v>
      </c>
      <c r="E130" s="13">
        <f t="shared" si="133"/>
        <v>25.6082950153333</v>
      </c>
      <c r="F130" s="9" t="s">
        <v>107</v>
      </c>
      <c r="G130" s="6">
        <v>8</v>
      </c>
      <c r="H130" s="11">
        <f t="shared" si="116"/>
        <v>28.7445604177419</v>
      </c>
      <c r="I130" s="11">
        <f t="shared" si="117"/>
        <v>301.894560417742</v>
      </c>
      <c r="J130" s="11">
        <f t="shared" si="118"/>
        <v>0.519054619046965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1.29792959522303</v>
      </c>
      <c r="P130" s="11">
        <f t="shared" si="121"/>
        <v>0.673696351598272</v>
      </c>
      <c r="Q130" s="17">
        <f t="shared" si="122"/>
        <v>0.175161051415551</v>
      </c>
      <c r="R130" s="11">
        <f t="shared" si="123"/>
        <v>0.1355172</v>
      </c>
      <c r="S130" s="18">
        <f t="shared" si="124"/>
        <v>1.29253741529157</v>
      </c>
      <c r="T130" s="3">
        <v>0.01</v>
      </c>
      <c r="U130" s="19">
        <f t="shared" si="125"/>
        <v>0.0129253741529157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0.0253753741529157</v>
      </c>
      <c r="AU130" s="27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27.5800888896774</v>
      </c>
      <c r="E131" s="13">
        <f t="shared" si="133"/>
        <v>28.7445604177419</v>
      </c>
      <c r="F131" s="9" t="s">
        <v>107</v>
      </c>
      <c r="G131" s="6">
        <v>9</v>
      </c>
      <c r="H131" s="11">
        <f t="shared" si="116"/>
        <v>27.5800888896774</v>
      </c>
      <c r="I131" s="11">
        <f t="shared" si="117"/>
        <v>300.730088889677</v>
      </c>
      <c r="J131" s="11">
        <f t="shared" si="118"/>
        <v>0.458116485469924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1.14545324362476</v>
      </c>
      <c r="P131" s="11">
        <f t="shared" si="121"/>
        <v>0.524751014239498</v>
      </c>
      <c r="Q131" s="17">
        <f t="shared" si="122"/>
        <v>0.13643526370227</v>
      </c>
      <c r="R131" s="11">
        <f t="shared" si="123"/>
        <v>0.1355172</v>
      </c>
      <c r="S131" s="18">
        <f t="shared" si="124"/>
        <v>1.00677451793772</v>
      </c>
      <c r="T131" s="3">
        <v>0.01</v>
      </c>
      <c r="U131" s="19">
        <f t="shared" si="125"/>
        <v>0.0100677451793772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0.0200177451793772</v>
      </c>
      <c r="AU131" s="27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23.940217199</v>
      </c>
      <c r="E132" s="13">
        <f t="shared" si="133"/>
        <v>27.5800888896774</v>
      </c>
      <c r="F132" s="9" t="s">
        <v>107</v>
      </c>
      <c r="G132" s="6">
        <v>10</v>
      </c>
      <c r="H132" s="11">
        <f t="shared" si="116"/>
        <v>23.940217199</v>
      </c>
      <c r="I132" s="11">
        <f t="shared" si="117"/>
        <v>297.090217199</v>
      </c>
      <c r="J132" s="11">
        <f t="shared" si="118"/>
        <v>0.308106920068619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1.14192222938526</v>
      </c>
      <c r="P132" s="11">
        <f t="shared" si="121"/>
        <v>0.351834141053784</v>
      </c>
      <c r="Q132" s="17">
        <f t="shared" si="122"/>
        <v>0.0914768766739837</v>
      </c>
      <c r="R132" s="11">
        <f t="shared" si="123"/>
        <v>0.1355172</v>
      </c>
      <c r="S132" s="18">
        <f t="shared" si="124"/>
        <v>0.675020415666673</v>
      </c>
      <c r="T132" s="3">
        <v>0.01</v>
      </c>
      <c r="U132" s="19">
        <f t="shared" si="125"/>
        <v>0.00675020415666673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0.0167002041566667</v>
      </c>
      <c r="AU132" s="27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17.38944816</v>
      </c>
      <c r="E133" s="13">
        <f t="shared" si="133"/>
        <v>23.940217199</v>
      </c>
      <c r="F133" s="9" t="s">
        <v>107</v>
      </c>
      <c r="G133" s="6">
        <v>11</v>
      </c>
      <c r="H133" s="11">
        <f t="shared" si="116"/>
        <v>17.38944816</v>
      </c>
      <c r="I133" s="11">
        <f t="shared" si="117"/>
        <v>290.53944816</v>
      </c>
      <c r="J133" s="11">
        <f t="shared" si="118"/>
        <v>0.147156647419592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0.750583683914902</v>
      </c>
      <c r="O133" s="11">
        <f t="shared" si="134"/>
        <v>0.560724404416574</v>
      </c>
      <c r="P133" s="11">
        <f t="shared" si="121"/>
        <v>0.0825143234802903</v>
      </c>
      <c r="Q133" s="17">
        <f t="shared" si="122"/>
        <v>0.0214537241048755</v>
      </c>
      <c r="R133" s="11">
        <f t="shared" si="123"/>
        <v>0.1355172</v>
      </c>
      <c r="S133" s="18">
        <f t="shared" si="124"/>
        <v>0.158309971759123</v>
      </c>
      <c r="T133" s="3">
        <v>0.01</v>
      </c>
      <c r="U133" s="19">
        <f t="shared" si="125"/>
        <v>0.00158309971759123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0.00903309971759123</v>
      </c>
      <c r="AU133" s="27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12.5911872298667</v>
      </c>
      <c r="E134" s="13">
        <f t="shared" si="133"/>
        <v>17.38944816</v>
      </c>
      <c r="F134" s="9" t="s">
        <v>109</v>
      </c>
      <c r="G134" s="6">
        <v>12</v>
      </c>
      <c r="H134" s="11">
        <f t="shared" si="116"/>
        <v>12.5911872298667</v>
      </c>
      <c r="I134" s="11">
        <f t="shared" si="117"/>
        <v>285.741187229867</v>
      </c>
      <c r="J134" s="11">
        <f t="shared" si="118"/>
        <v>0.0838257008435874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0.999430080936283</v>
      </c>
      <c r="P134" s="11">
        <f t="shared" si="121"/>
        <v>0.0837779269786472</v>
      </c>
      <c r="Q134" s="17">
        <f t="shared" si="122"/>
        <v>0.0217822610144483</v>
      </c>
      <c r="R134" s="11">
        <f t="shared" si="123"/>
        <v>0.1355172</v>
      </c>
      <c r="S134" s="18">
        <f t="shared" si="124"/>
        <v>0.160734290661615</v>
      </c>
      <c r="T134" s="3">
        <v>0.01</v>
      </c>
      <c r="U134" s="19">
        <f t="shared" si="125"/>
        <v>0.00160734290661615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0.00905734290661615</v>
      </c>
      <c r="AU134" s="27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5.95015252712903</v>
      </c>
      <c r="E135" s="13">
        <f t="shared" si="133"/>
        <v>12.5911872298667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8.12</v>
      </c>
      <c r="E139" s="9"/>
      <c r="F139" s="9"/>
      <c r="G139" s="6">
        <v>1</v>
      </c>
      <c r="H139" s="11">
        <f t="shared" ref="H139:H150" si="135">E140</f>
        <v>8.12</v>
      </c>
      <c r="I139" s="11">
        <f t="shared" ref="I139:I150" si="136">H139+273.15</f>
        <v>281.27</v>
      </c>
      <c r="J139" s="11">
        <f t="shared" ref="J139:J150" si="137">EXP(($C$18*(I139-$C$16))/($C$19*I139*$C$16))</f>
        <v>0.0487673094217407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0.0138840529923696</v>
      </c>
      <c r="Q139" s="17">
        <f t="shared" ref="Q139:Q150" si="141">P139*$B$125</f>
        <v>0.00360985377801609</v>
      </c>
      <c r="R139" s="11">
        <f t="shared" ref="R139:R150" si="142">L139*$B$125</f>
        <v>0.074022</v>
      </c>
      <c r="S139" s="18">
        <f t="shared" ref="S139:S150" si="143">Q139/R139</f>
        <v>0.0487673094217407</v>
      </c>
      <c r="T139" s="3">
        <v>0.01</v>
      </c>
      <c r="U139" s="19">
        <f t="shared" ref="U139:U150" si="144">S139*T139</f>
        <v>0.000487673094217407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0.00597767309421741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29.6461142912708</v>
      </c>
      <c r="AZ139" s="2">
        <f t="shared" ref="AZ139:AZ150" si="152">$E$12</f>
        <v>0.1</v>
      </c>
      <c r="BA139" s="1">
        <f t="shared" ref="BA139:BA150" si="153">AZ139*10000*AV139*0.67*AU139*AT139</f>
        <v>29.6461142912708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3.91722737048387</v>
      </c>
      <c r="E140" s="13">
        <f t="shared" ref="E140:E151" si="154">D139</f>
        <v>8.12</v>
      </c>
      <c r="F140" s="9" t="s">
        <v>107</v>
      </c>
      <c r="G140" s="6">
        <v>2</v>
      </c>
      <c r="H140" s="11">
        <f t="shared" si="135"/>
        <v>3.91722737048387</v>
      </c>
      <c r="I140" s="11">
        <f t="shared" si="136"/>
        <v>277.067227370484</v>
      </c>
      <c r="J140" s="11">
        <f t="shared" si="137"/>
        <v>0.0288456414770089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0.55551594700763</v>
      </c>
      <c r="P140" s="11">
        <f t="shared" si="140"/>
        <v>0.0160242138421432</v>
      </c>
      <c r="Q140" s="17">
        <f t="shared" si="141"/>
        <v>0.00416629559895722</v>
      </c>
      <c r="R140" s="11">
        <f t="shared" si="142"/>
        <v>0.074022</v>
      </c>
      <c r="S140" s="18">
        <f t="shared" si="143"/>
        <v>0.0562845586306398</v>
      </c>
      <c r="T140" s="3">
        <v>0.01</v>
      </c>
      <c r="U140" s="19">
        <f t="shared" si="144"/>
        <v>0.000562845586306398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0.0060528455863064</v>
      </c>
      <c r="AU140" s="27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30.0189303113013</v>
      </c>
      <c r="AZ140" s="2">
        <f t="shared" si="152"/>
        <v>0.1</v>
      </c>
      <c r="BA140" s="1">
        <f t="shared" si="153"/>
        <v>30.0189303113013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8.18182398617857</v>
      </c>
      <c r="E141" s="13">
        <f t="shared" si="154"/>
        <v>3.91722737048387</v>
      </c>
      <c r="F141" s="9" t="s">
        <v>107</v>
      </c>
      <c r="G141" s="6">
        <v>3</v>
      </c>
      <c r="H141" s="11">
        <f t="shared" si="135"/>
        <v>8.18182398617857</v>
      </c>
      <c r="I141" s="11">
        <f t="shared" si="136"/>
        <v>281.331823986179</v>
      </c>
      <c r="J141" s="11">
        <f t="shared" si="137"/>
        <v>0.0491397116230149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0.824191733165487</v>
      </c>
      <c r="P141" s="11">
        <f t="shared" si="140"/>
        <v>0.0405005440898249</v>
      </c>
      <c r="Q141" s="17">
        <f t="shared" si="141"/>
        <v>0.0105301414633545</v>
      </c>
      <c r="R141" s="11">
        <f t="shared" si="142"/>
        <v>0.074022</v>
      </c>
      <c r="S141" s="18">
        <f t="shared" si="143"/>
        <v>0.142256916367492</v>
      </c>
      <c r="T141" s="3">
        <v>0.01</v>
      </c>
      <c r="U141" s="19">
        <f t="shared" si="144"/>
        <v>0.00142256916367492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0.00691256916367492</v>
      </c>
      <c r="AU141" s="27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34.2827070404475</v>
      </c>
      <c r="AZ141" s="2">
        <f t="shared" si="152"/>
        <v>0.1</v>
      </c>
      <c r="BA141" s="1">
        <f t="shared" si="153"/>
        <v>34.2827070404475</v>
      </c>
    </row>
    <row r="142" s="1" customFormat="1" spans="1:53">
      <c r="A142" s="6"/>
      <c r="B142" s="6"/>
      <c r="C142" s="9">
        <v>3</v>
      </c>
      <c r="D142" s="12">
        <v>14.0480079717097</v>
      </c>
      <c r="E142" s="13">
        <f t="shared" si="154"/>
        <v>8.18182398617857</v>
      </c>
      <c r="F142" s="9" t="s">
        <v>107</v>
      </c>
      <c r="G142" s="6">
        <v>4</v>
      </c>
      <c r="H142" s="11">
        <f t="shared" si="135"/>
        <v>14.0480079717097</v>
      </c>
      <c r="I142" s="11">
        <f t="shared" si="136"/>
        <v>287.19800797171</v>
      </c>
      <c r="J142" s="11">
        <f t="shared" si="137"/>
        <v>0.099642516714452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1.06839118907566</v>
      </c>
      <c r="P142" s="11">
        <f t="shared" si="140"/>
        <v>0.106457186915045</v>
      </c>
      <c r="Q142" s="17">
        <f t="shared" si="141"/>
        <v>0.0276788685979117</v>
      </c>
      <c r="R142" s="11">
        <f t="shared" si="142"/>
        <v>0.074022</v>
      </c>
      <c r="S142" s="18">
        <f t="shared" si="143"/>
        <v>0.37392759717262</v>
      </c>
      <c r="T142" s="3">
        <v>0.01</v>
      </c>
      <c r="U142" s="19">
        <f t="shared" si="144"/>
        <v>0.0037392759717262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0.0136892759717262</v>
      </c>
      <c r="AU142" s="27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67.8916082606008</v>
      </c>
      <c r="AZ142" s="2">
        <f t="shared" si="152"/>
        <v>0.1</v>
      </c>
      <c r="BA142" s="1">
        <f t="shared" si="153"/>
        <v>67.8916082606008</v>
      </c>
    </row>
    <row r="143" s="1" customFormat="1" spans="1:53">
      <c r="A143" s="6"/>
      <c r="B143" s="6"/>
      <c r="C143" s="9">
        <v>4</v>
      </c>
      <c r="D143" s="12">
        <v>18.9946874596667</v>
      </c>
      <c r="E143" s="13">
        <f t="shared" si="154"/>
        <v>14.0480079717097</v>
      </c>
      <c r="F143" s="9" t="s">
        <v>107</v>
      </c>
      <c r="G143" s="6">
        <v>5</v>
      </c>
      <c r="H143" s="11">
        <f t="shared" si="135"/>
        <v>18.9946874596667</v>
      </c>
      <c r="I143" s="11">
        <f t="shared" si="136"/>
        <v>292.144687459667</v>
      </c>
      <c r="J143" s="11">
        <f t="shared" si="137"/>
        <v>0.176909707455873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0.913837302052587</v>
      </c>
      <c r="O143" s="11">
        <f t="shared" si="155"/>
        <v>0.332796700108031</v>
      </c>
      <c r="P143" s="11">
        <f t="shared" si="140"/>
        <v>0.0588749668583917</v>
      </c>
      <c r="Q143" s="17">
        <f t="shared" si="141"/>
        <v>0.0153074913831818</v>
      </c>
      <c r="R143" s="11">
        <f t="shared" si="142"/>
        <v>0.074022</v>
      </c>
      <c r="S143" s="18">
        <f t="shared" si="143"/>
        <v>0.206796511620624</v>
      </c>
      <c r="T143" s="3">
        <v>0.01</v>
      </c>
      <c r="U143" s="19">
        <f t="shared" si="144"/>
        <v>0.00206796511620624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0.0120179651162062</v>
      </c>
      <c r="AU143" s="27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59.6027855267318</v>
      </c>
      <c r="AZ143" s="2">
        <f t="shared" si="152"/>
        <v>0.1</v>
      </c>
      <c r="BA143" s="1">
        <f t="shared" si="153"/>
        <v>59.6027855267318</v>
      </c>
    </row>
    <row r="144" s="1" customFormat="1" spans="1:53">
      <c r="A144" s="6"/>
      <c r="B144" s="6"/>
      <c r="C144" s="9">
        <v>5</v>
      </c>
      <c r="D144" s="12">
        <v>23.8244786751613</v>
      </c>
      <c r="E144" s="13">
        <f t="shared" si="154"/>
        <v>18.9946874596667</v>
      </c>
      <c r="F144" s="9" t="s">
        <v>109</v>
      </c>
      <c r="G144" s="6">
        <v>6</v>
      </c>
      <c r="H144" s="11">
        <f t="shared" si="135"/>
        <v>23.8244786751613</v>
      </c>
      <c r="I144" s="11">
        <f t="shared" si="136"/>
        <v>296.974478675161</v>
      </c>
      <c r="J144" s="11">
        <f t="shared" si="137"/>
        <v>0.304196557297963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0.558621733249639</v>
      </c>
      <c r="P144" s="11">
        <f t="shared" si="140"/>
        <v>0.169930808086361</v>
      </c>
      <c r="Q144" s="17">
        <f t="shared" si="141"/>
        <v>0.0441820101024539</v>
      </c>
      <c r="R144" s="11">
        <f t="shared" si="142"/>
        <v>0.074022</v>
      </c>
      <c r="S144" s="18">
        <f t="shared" si="143"/>
        <v>0.596876740731862</v>
      </c>
      <c r="T144" s="3">
        <v>0.01</v>
      </c>
      <c r="U144" s="19">
        <f t="shared" si="144"/>
        <v>0.00596876740731862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0.0159187674073186</v>
      </c>
      <c r="AU144" s="27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78.9487130686441</v>
      </c>
      <c r="AZ144" s="2">
        <f t="shared" si="152"/>
        <v>0.1</v>
      </c>
      <c r="BA144" s="1">
        <f t="shared" si="153"/>
        <v>78.9487130686441</v>
      </c>
    </row>
    <row r="145" s="1" customFormat="1" spans="1:53">
      <c r="A145" s="6"/>
      <c r="B145" s="6"/>
      <c r="C145" s="9">
        <v>6</v>
      </c>
      <c r="D145" s="12">
        <v>25.6082950153333</v>
      </c>
      <c r="E145" s="13">
        <f t="shared" si="154"/>
        <v>23.8244786751613</v>
      </c>
      <c r="F145" s="9" t="s">
        <v>107</v>
      </c>
      <c r="G145" s="6">
        <v>7</v>
      </c>
      <c r="H145" s="11">
        <f t="shared" si="135"/>
        <v>25.6082950153333</v>
      </c>
      <c r="I145" s="11">
        <f t="shared" si="136"/>
        <v>298.758295015333</v>
      </c>
      <c r="J145" s="11">
        <f t="shared" si="137"/>
        <v>0.369974966406023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0.673390925163278</v>
      </c>
      <c r="P145" s="11">
        <f t="shared" si="140"/>
        <v>0.249137784915404</v>
      </c>
      <c r="Q145" s="17">
        <f t="shared" si="141"/>
        <v>0.0647758240780051</v>
      </c>
      <c r="R145" s="11">
        <f t="shared" si="142"/>
        <v>0.074022</v>
      </c>
      <c r="S145" s="18">
        <f t="shared" si="143"/>
        <v>0.875088812488248</v>
      </c>
      <c r="T145" s="3">
        <v>0.01</v>
      </c>
      <c r="U145" s="19">
        <f t="shared" si="144"/>
        <v>0.00875088812488248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0.0236508881248825</v>
      </c>
      <c r="AU145" s="27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117.295964732263</v>
      </c>
      <c r="AZ145" s="2">
        <f t="shared" si="152"/>
        <v>0.1</v>
      </c>
      <c r="BA145" s="1">
        <f t="shared" si="153"/>
        <v>117.295964732263</v>
      </c>
    </row>
    <row r="146" s="1" customFormat="1" spans="1:53">
      <c r="A146" s="6"/>
      <c r="B146" s="6"/>
      <c r="C146" s="9">
        <v>7</v>
      </c>
      <c r="D146" s="12">
        <v>28.7445604177419</v>
      </c>
      <c r="E146" s="13">
        <f t="shared" si="154"/>
        <v>25.6082950153333</v>
      </c>
      <c r="F146" s="9" t="s">
        <v>107</v>
      </c>
      <c r="G146" s="6">
        <v>8</v>
      </c>
      <c r="H146" s="11">
        <f t="shared" si="135"/>
        <v>28.7445604177419</v>
      </c>
      <c r="I146" s="11">
        <f t="shared" si="136"/>
        <v>301.894560417742</v>
      </c>
      <c r="J146" s="11">
        <f t="shared" si="137"/>
        <v>0.519054619046965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0.708953140247874</v>
      </c>
      <c r="P146" s="11">
        <f t="shared" si="140"/>
        <v>0.36798540213351</v>
      </c>
      <c r="Q146" s="17">
        <f t="shared" si="141"/>
        <v>0.0956762045547126</v>
      </c>
      <c r="R146" s="11">
        <f t="shared" si="142"/>
        <v>0.074022</v>
      </c>
      <c r="S146" s="18">
        <f t="shared" si="143"/>
        <v>1.29253741529157</v>
      </c>
      <c r="T146" s="3">
        <v>0.01</v>
      </c>
      <c r="U146" s="19">
        <f t="shared" si="144"/>
        <v>0.0129253741529157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0.0278253741529157</v>
      </c>
      <c r="AU146" s="27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137.999219651657</v>
      </c>
      <c r="AZ146" s="2">
        <f t="shared" si="152"/>
        <v>0.1</v>
      </c>
      <c r="BA146" s="1">
        <f t="shared" si="153"/>
        <v>137.999219651657</v>
      </c>
    </row>
    <row r="147" s="1" customFormat="1" spans="1:53">
      <c r="A147" s="6"/>
      <c r="B147" s="6"/>
      <c r="C147" s="9">
        <v>8</v>
      </c>
      <c r="D147" s="12">
        <v>27.5800888896774</v>
      </c>
      <c r="E147" s="13">
        <f t="shared" si="154"/>
        <v>28.7445604177419</v>
      </c>
      <c r="F147" s="9" t="s">
        <v>107</v>
      </c>
      <c r="G147" s="6">
        <v>9</v>
      </c>
      <c r="H147" s="11">
        <f t="shared" si="135"/>
        <v>27.5800888896774</v>
      </c>
      <c r="I147" s="11">
        <f t="shared" si="136"/>
        <v>300.730088889677</v>
      </c>
      <c r="J147" s="11">
        <f t="shared" si="137"/>
        <v>0.458116485469924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0.625667738114364</v>
      </c>
      <c r="P147" s="11">
        <f t="shared" si="140"/>
        <v>0.286628705256869</v>
      </c>
      <c r="Q147" s="17">
        <f t="shared" si="141"/>
        <v>0.0745234633667859</v>
      </c>
      <c r="R147" s="11">
        <f t="shared" si="142"/>
        <v>0.074022</v>
      </c>
      <c r="S147" s="18">
        <f t="shared" si="143"/>
        <v>1.00677451793772</v>
      </c>
      <c r="T147" s="3">
        <v>0.01</v>
      </c>
      <c r="U147" s="19">
        <f t="shared" si="144"/>
        <v>0.0100677451793772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0.0200177451793772</v>
      </c>
      <c r="AU147" s="27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99.2774867557466</v>
      </c>
      <c r="AZ147" s="2">
        <f t="shared" si="152"/>
        <v>0.1</v>
      </c>
      <c r="BA147" s="1">
        <f t="shared" si="153"/>
        <v>99.2774867557466</v>
      </c>
    </row>
    <row r="148" s="1" customFormat="1" spans="1:53">
      <c r="A148" s="6"/>
      <c r="B148" s="6"/>
      <c r="C148" s="9">
        <v>9</v>
      </c>
      <c r="D148" s="12">
        <v>23.940217199</v>
      </c>
      <c r="E148" s="13">
        <f t="shared" si="154"/>
        <v>27.5800888896774</v>
      </c>
      <c r="F148" s="9" t="s">
        <v>107</v>
      </c>
      <c r="G148" s="6">
        <v>10</v>
      </c>
      <c r="H148" s="11">
        <f t="shared" si="135"/>
        <v>23.940217199</v>
      </c>
      <c r="I148" s="11">
        <f t="shared" si="136"/>
        <v>297.090217199</v>
      </c>
      <c r="J148" s="11">
        <f t="shared" si="137"/>
        <v>0.308106920068619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0.623739032857495</v>
      </c>
      <c r="P148" s="11">
        <f t="shared" si="140"/>
        <v>0.192178312340302</v>
      </c>
      <c r="Q148" s="17">
        <f t="shared" si="141"/>
        <v>0.0499663612084785</v>
      </c>
      <c r="R148" s="11">
        <f t="shared" si="142"/>
        <v>0.074022</v>
      </c>
      <c r="S148" s="18">
        <f t="shared" si="143"/>
        <v>0.675020415666673</v>
      </c>
      <c r="T148" s="3">
        <v>0.01</v>
      </c>
      <c r="U148" s="19">
        <f t="shared" si="144"/>
        <v>0.00675020415666673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0.0167002041566667</v>
      </c>
      <c r="AU148" s="27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82.8242283096806</v>
      </c>
      <c r="AZ148" s="2">
        <f t="shared" si="152"/>
        <v>0.1</v>
      </c>
      <c r="BA148" s="1">
        <f t="shared" si="153"/>
        <v>82.8242283096806</v>
      </c>
    </row>
    <row r="149" s="1" customFormat="1" spans="1:53">
      <c r="A149" s="6"/>
      <c r="B149" s="6"/>
      <c r="C149" s="9">
        <v>10</v>
      </c>
      <c r="D149" s="12">
        <v>17.38944816</v>
      </c>
      <c r="E149" s="13">
        <f t="shared" si="154"/>
        <v>23.940217199</v>
      </c>
      <c r="F149" s="9" t="s">
        <v>107</v>
      </c>
      <c r="G149" s="6">
        <v>11</v>
      </c>
      <c r="H149" s="11">
        <f t="shared" si="135"/>
        <v>17.38944816</v>
      </c>
      <c r="I149" s="11">
        <f t="shared" si="136"/>
        <v>290.53944816</v>
      </c>
      <c r="J149" s="11">
        <f t="shared" si="137"/>
        <v>0.147156647419592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0.409982684491333</v>
      </c>
      <c r="O149" s="11">
        <f t="shared" si="155"/>
        <v>0.30627803602586</v>
      </c>
      <c r="P149" s="11">
        <f t="shared" si="140"/>
        <v>0.0450708489598224</v>
      </c>
      <c r="Q149" s="17">
        <f t="shared" si="141"/>
        <v>0.0117184207295538</v>
      </c>
      <c r="R149" s="11">
        <f t="shared" si="142"/>
        <v>0.074022</v>
      </c>
      <c r="S149" s="18">
        <f t="shared" si="143"/>
        <v>0.158309971759123</v>
      </c>
      <c r="T149" s="3">
        <v>0.01</v>
      </c>
      <c r="U149" s="19">
        <f t="shared" si="144"/>
        <v>0.00158309971759123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0.00707309971759123</v>
      </c>
      <c r="AU149" s="27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35.0788541488011</v>
      </c>
      <c r="AZ149" s="2">
        <f t="shared" si="152"/>
        <v>0.1</v>
      </c>
      <c r="BA149" s="1">
        <f t="shared" si="153"/>
        <v>35.0788541488011</v>
      </c>
    </row>
    <row r="150" s="1" customFormat="1" spans="1:54">
      <c r="A150" s="6"/>
      <c r="B150" s="6"/>
      <c r="C150" s="9">
        <v>11</v>
      </c>
      <c r="D150" s="12">
        <v>12.5911872298667</v>
      </c>
      <c r="E150" s="13">
        <f t="shared" si="154"/>
        <v>17.38944816</v>
      </c>
      <c r="F150" s="9" t="s">
        <v>109</v>
      </c>
      <c r="G150" s="6">
        <v>12</v>
      </c>
      <c r="H150" s="11">
        <f t="shared" si="135"/>
        <v>12.5911872298667</v>
      </c>
      <c r="I150" s="11">
        <f t="shared" si="136"/>
        <v>285.741187229867</v>
      </c>
      <c r="J150" s="11">
        <f t="shared" si="137"/>
        <v>0.0838257008435874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0.545907187066037</v>
      </c>
      <c r="P150" s="11">
        <f t="shared" si="140"/>
        <v>0.0457610525513619</v>
      </c>
      <c r="Q150" s="17">
        <f t="shared" si="141"/>
        <v>0.0118978736633541</v>
      </c>
      <c r="R150" s="11">
        <f t="shared" si="142"/>
        <v>0.074022</v>
      </c>
      <c r="S150" s="18">
        <f t="shared" si="143"/>
        <v>0.160734290661615</v>
      </c>
      <c r="T150" s="3">
        <v>0.01</v>
      </c>
      <c r="U150" s="19">
        <f t="shared" si="144"/>
        <v>0.00160734290661615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0.00709734290661615</v>
      </c>
      <c r="AU150" s="27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35.1990876144473</v>
      </c>
      <c r="AY150" s="1">
        <f>SUM(AX139:AX150)</f>
        <v>808.065699711593</v>
      </c>
      <c r="AZ150" s="2">
        <f t="shared" si="152"/>
        <v>0.1</v>
      </c>
      <c r="BA150" s="1">
        <f t="shared" si="153"/>
        <v>35.1990876144473</v>
      </c>
      <c r="BB150" s="1">
        <f>SUM(BA139:BA150)</f>
        <v>808.065699711593</v>
      </c>
    </row>
    <row r="151" s="1" customFormat="1" spans="1:46">
      <c r="A151" s="6"/>
      <c r="B151" s="6"/>
      <c r="C151" s="9">
        <v>12</v>
      </c>
      <c r="D151" s="12">
        <v>5.95015252712903</v>
      </c>
      <c r="E151" s="13">
        <f t="shared" si="154"/>
        <v>12.5911872298667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H10" sqref="H1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113.2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34.8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167.4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4803.95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155242899.793051</v>
      </c>
      <c r="J16" s="7" t="s">
        <v>35</v>
      </c>
      <c r="K16" s="7">
        <f>I16/(10000*1000)</f>
        <v>15.5242899793051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76193453.6986301</v>
      </c>
      <c r="J17" s="7" t="s">
        <v>35</v>
      </c>
      <c r="K17" s="7">
        <f>I17/(10000*1000)</f>
        <v>7.61934536986301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14.14</v>
      </c>
      <c r="E29" s="9"/>
      <c r="F29" s="9"/>
      <c r="G29" s="6">
        <v>1</v>
      </c>
      <c r="H29" s="11">
        <f t="shared" ref="H29:H40" si="0">E30</f>
        <v>14.14</v>
      </c>
      <c r="I29" s="11">
        <f t="shared" ref="I29:I40" si="1">H29+273.15</f>
        <v>287.29</v>
      </c>
      <c r="J29" s="11">
        <f t="shared" ref="J29:J40" si="2">EXP(($C$18*(I29-$C$16))/($C$19*I29*$C$16))</f>
        <v>0.100730114128035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0.100066134792408</v>
      </c>
      <c r="Q29" s="17">
        <f t="shared" ref="Q29:Q40" si="6">P29*$B$31</f>
        <v>0.013008597523013</v>
      </c>
      <c r="R29" s="11">
        <f t="shared" ref="R29:R40" si="7">L29*$B$31</f>
        <v>0.129143083333333</v>
      </c>
      <c r="S29" s="18">
        <f t="shared" ref="S29:S40" si="8">Q29/R29</f>
        <v>0.100730114128035</v>
      </c>
      <c r="T29" s="3">
        <v>0.01</v>
      </c>
      <c r="U29" s="19">
        <f t="shared" ref="U29:U40" si="9">S29*T29</f>
        <v>0.00100730114128035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0.0229073011412804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0.5</v>
      </c>
      <c r="AU29" s="1">
        <f t="shared" ref="AU29:AU40" si="17">AT29*10000*AS29*0.67*AR29*AQ29</f>
        <v>991.037032577093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12.7234850678065</v>
      </c>
      <c r="E30" s="13">
        <f t="shared" ref="E30:E41" si="18">D29</f>
        <v>14.14</v>
      </c>
      <c r="F30" s="9" t="s">
        <v>107</v>
      </c>
      <c r="G30" s="6">
        <v>2</v>
      </c>
      <c r="H30" s="11">
        <f t="shared" si="0"/>
        <v>12.7234850678065</v>
      </c>
      <c r="I30" s="11">
        <f t="shared" si="1"/>
        <v>285.873485067806</v>
      </c>
      <c r="J30" s="11">
        <f t="shared" si="2"/>
        <v>0.0851580799614388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1.88675053187426</v>
      </c>
      <c r="P30" s="11">
        <f t="shared" si="5"/>
        <v>0.160672052660635</v>
      </c>
      <c r="Q30" s="17">
        <f t="shared" si="6"/>
        <v>0.0208873668458826</v>
      </c>
      <c r="R30" s="11">
        <f t="shared" si="7"/>
        <v>0.129143083333333</v>
      </c>
      <c r="S30" s="18">
        <f t="shared" si="8"/>
        <v>0.161738176809438</v>
      </c>
      <c r="T30" s="3">
        <v>0.01</v>
      </c>
      <c r="U30" s="19">
        <f t="shared" si="9"/>
        <v>0.00161738176809438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0.0235173817680944</v>
      </c>
      <c r="AR30" s="27">
        <f t="shared" si="15"/>
        <v>99.3408333333333</v>
      </c>
      <c r="AS30" s="1">
        <f t="shared" si="16"/>
        <v>0.13</v>
      </c>
      <c r="AT30" s="2">
        <f>$E$4/12</f>
        <v>0.5</v>
      </c>
      <c r="AU30" s="1">
        <f t="shared" si="17"/>
        <v>1017.43090980871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13.7750419696429</v>
      </c>
      <c r="E31" s="13">
        <f t="shared" si="18"/>
        <v>12.7234850678065</v>
      </c>
      <c r="F31" s="9" t="s">
        <v>107</v>
      </c>
      <c r="G31" s="6">
        <v>3</v>
      </c>
      <c r="H31" s="11">
        <f t="shared" si="0"/>
        <v>13.7750419696429</v>
      </c>
      <c r="I31" s="11">
        <f t="shared" si="1"/>
        <v>286.925041969643</v>
      </c>
      <c r="J31" s="11">
        <f t="shared" si="2"/>
        <v>0.0964799897355301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2.71948681254696</v>
      </c>
      <c r="P31" s="11">
        <f t="shared" si="5"/>
        <v>0.26237605976044</v>
      </c>
      <c r="Q31" s="17">
        <f t="shared" si="6"/>
        <v>0.0341088877688572</v>
      </c>
      <c r="R31" s="11">
        <f t="shared" si="7"/>
        <v>0.129143083333333</v>
      </c>
      <c r="S31" s="18">
        <f t="shared" si="8"/>
        <v>0.264117031191041</v>
      </c>
      <c r="T31" s="3">
        <v>0.01</v>
      </c>
      <c r="U31" s="19">
        <f t="shared" si="9"/>
        <v>0.00264117031191041</v>
      </c>
      <c r="V31" s="18"/>
      <c r="W31" s="3"/>
      <c r="X31" s="19"/>
      <c r="Y31" s="20">
        <v>0.04</v>
      </c>
      <c r="Z31" s="3">
        <v>0.21</v>
      </c>
      <c r="AA31" s="21">
        <f t="shared" si="10"/>
        <v>0.0084</v>
      </c>
      <c r="AB31" s="3">
        <v>0.015</v>
      </c>
      <c r="AC31" s="3">
        <v>0.29</v>
      </c>
      <c r="AD31" s="21">
        <f t="shared" si="11"/>
        <v>0.00435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0.0301911703119104</v>
      </c>
      <c r="AR31" s="27">
        <f t="shared" si="15"/>
        <v>99.3408333333333</v>
      </c>
      <c r="AS31" s="1">
        <f t="shared" si="16"/>
        <v>0.13</v>
      </c>
      <c r="AT31" s="2">
        <f>$E$4/12</f>
        <v>0.5</v>
      </c>
      <c r="AU31" s="1">
        <f t="shared" si="17"/>
        <v>1306.15857587984</v>
      </c>
    </row>
    <row r="32" s="1" customFormat="1" spans="1:47">
      <c r="A32" s="6"/>
      <c r="B32" s="6"/>
      <c r="C32" s="9">
        <v>3</v>
      </c>
      <c r="D32" s="12">
        <v>19.0243139457742</v>
      </c>
      <c r="E32" s="13">
        <f t="shared" si="18"/>
        <v>13.7750419696429</v>
      </c>
      <c r="F32" s="9" t="s">
        <v>107</v>
      </c>
      <c r="G32" s="6">
        <v>4</v>
      </c>
      <c r="H32" s="11">
        <f t="shared" si="0"/>
        <v>19.0243139457742</v>
      </c>
      <c r="I32" s="11">
        <f t="shared" si="1"/>
        <v>292.174313945774</v>
      </c>
      <c r="J32" s="11">
        <f t="shared" si="2"/>
        <v>0.177508589936518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3.45051908611985</v>
      </c>
      <c r="P32" s="11">
        <f t="shared" si="5"/>
        <v>0.612496777526179</v>
      </c>
      <c r="Q32" s="17">
        <f t="shared" si="6"/>
        <v>0.0796245810784032</v>
      </c>
      <c r="R32" s="11">
        <f t="shared" si="7"/>
        <v>0.129143083333333</v>
      </c>
      <c r="S32" s="18">
        <f t="shared" si="8"/>
        <v>0.616560941733775</v>
      </c>
      <c r="T32" s="3">
        <v>0.01</v>
      </c>
      <c r="U32" s="19">
        <f t="shared" si="9"/>
        <v>0.00616560941733775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0.0337156094173378</v>
      </c>
      <c r="AR32" s="27">
        <f t="shared" si="15"/>
        <v>99.3408333333333</v>
      </c>
      <c r="AS32" s="1">
        <f t="shared" si="16"/>
        <v>0.13</v>
      </c>
      <c r="AT32" s="2">
        <f>$E$4/12</f>
        <v>0.5</v>
      </c>
      <c r="AU32" s="1">
        <f t="shared" si="17"/>
        <v>1458.63614846682</v>
      </c>
    </row>
    <row r="33" s="1" customFormat="1" spans="1:47">
      <c r="A33" s="6"/>
      <c r="B33" s="6"/>
      <c r="C33" s="9">
        <v>4</v>
      </c>
      <c r="D33" s="12">
        <v>21.7358606693333</v>
      </c>
      <c r="E33" s="13">
        <f t="shared" si="18"/>
        <v>19.0243139457742</v>
      </c>
      <c r="F33" s="9" t="s">
        <v>107</v>
      </c>
      <c r="G33" s="6">
        <v>5</v>
      </c>
      <c r="H33" s="11">
        <f t="shared" si="0"/>
        <v>21.7358606693333</v>
      </c>
      <c r="I33" s="11">
        <f t="shared" si="1"/>
        <v>294.885860669333</v>
      </c>
      <c r="J33" s="11">
        <f t="shared" si="2"/>
        <v>0.241158151462634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2.69612119316399</v>
      </c>
      <c r="O33" s="11">
        <f t="shared" si="19"/>
        <v>1.13530944876302</v>
      </c>
      <c r="P33" s="11">
        <f t="shared" si="5"/>
        <v>0.273789128001751</v>
      </c>
      <c r="Q33" s="17">
        <f t="shared" si="6"/>
        <v>0.0355925866402276</v>
      </c>
      <c r="R33" s="11">
        <f t="shared" si="7"/>
        <v>0.129143083333333</v>
      </c>
      <c r="S33" s="18">
        <f t="shared" si="8"/>
        <v>0.275605829762939</v>
      </c>
      <c r="T33" s="3">
        <v>0.01</v>
      </c>
      <c r="U33" s="19">
        <f t="shared" si="9"/>
        <v>0.00275605829762939</v>
      </c>
      <c r="V33" s="18"/>
      <c r="W33" s="3"/>
      <c r="X33" s="19"/>
      <c r="Y33" s="20">
        <v>0.05</v>
      </c>
      <c r="Z33" s="3">
        <v>0.21</v>
      </c>
      <c r="AA33" s="21">
        <f t="shared" si="10"/>
        <v>0.0105</v>
      </c>
      <c r="AB33" s="3">
        <v>0.02</v>
      </c>
      <c r="AC33" s="3">
        <v>0.29</v>
      </c>
      <c r="AD33" s="21">
        <f t="shared" si="11"/>
        <v>0.0058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0.0357560582976294</v>
      </c>
      <c r="AR33" s="27">
        <f t="shared" si="15"/>
        <v>99.3408333333333</v>
      </c>
      <c r="AS33" s="1">
        <f t="shared" si="16"/>
        <v>0.13</v>
      </c>
      <c r="AT33" s="2">
        <f>$E$4/12</f>
        <v>0.5</v>
      </c>
      <c r="AU33" s="1">
        <f t="shared" si="17"/>
        <v>1546.91195149476</v>
      </c>
    </row>
    <row r="34" s="1" customFormat="1" spans="1:47">
      <c r="A34" s="6"/>
      <c r="B34" s="6"/>
      <c r="C34" s="9">
        <v>5</v>
      </c>
      <c r="D34" s="12">
        <v>27.0536909067742</v>
      </c>
      <c r="E34" s="13">
        <f t="shared" si="18"/>
        <v>21.7358606693333</v>
      </c>
      <c r="F34" s="9" t="s">
        <v>109</v>
      </c>
      <c r="G34" s="6">
        <v>6</v>
      </c>
      <c r="H34" s="11">
        <f t="shared" si="0"/>
        <v>27.0536909067742</v>
      </c>
      <c r="I34" s="11">
        <f t="shared" si="1"/>
        <v>300.203690906774</v>
      </c>
      <c r="J34" s="11">
        <f t="shared" si="2"/>
        <v>0.432832627108893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1.8549286540946</v>
      </c>
      <c r="P34" s="11">
        <f t="shared" si="5"/>
        <v>0.802873642451328</v>
      </c>
      <c r="Q34" s="17">
        <f t="shared" si="6"/>
        <v>0.104373573518673</v>
      </c>
      <c r="R34" s="11">
        <f t="shared" si="7"/>
        <v>0.129143083333333</v>
      </c>
      <c r="S34" s="18">
        <f t="shared" si="8"/>
        <v>0.808201034268886</v>
      </c>
      <c r="T34" s="3">
        <v>0.01</v>
      </c>
      <c r="U34" s="19">
        <f t="shared" si="9"/>
        <v>0.00808201034268886</v>
      </c>
      <c r="V34" s="18"/>
      <c r="W34" s="3"/>
      <c r="X34" s="19"/>
      <c r="Y34" s="20">
        <v>0.05</v>
      </c>
      <c r="Z34" s="3">
        <v>0.21</v>
      </c>
      <c r="AA34" s="21">
        <f t="shared" si="10"/>
        <v>0.0105</v>
      </c>
      <c r="AB34" s="3">
        <v>0.02</v>
      </c>
      <c r="AC34" s="3">
        <v>0.29</v>
      </c>
      <c r="AD34" s="21">
        <f t="shared" si="11"/>
        <v>0.0058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0.0410820103426889</v>
      </c>
      <c r="AR34" s="27">
        <f t="shared" si="15"/>
        <v>99.3408333333333</v>
      </c>
      <c r="AS34" s="1">
        <f t="shared" si="16"/>
        <v>0.13</v>
      </c>
      <c r="AT34" s="2">
        <f>$E$4/12</f>
        <v>0.5</v>
      </c>
      <c r="AU34" s="1">
        <f t="shared" si="17"/>
        <v>1777.32825753755</v>
      </c>
    </row>
    <row r="35" s="1" customFormat="1" spans="1:47">
      <c r="A35" s="6"/>
      <c r="B35" s="6"/>
      <c r="C35" s="9">
        <v>6</v>
      </c>
      <c r="D35" s="12">
        <v>26.8906363376667</v>
      </c>
      <c r="E35" s="13">
        <f t="shared" si="18"/>
        <v>27.0536909067742</v>
      </c>
      <c r="F35" s="9" t="s">
        <v>107</v>
      </c>
      <c r="G35" s="6">
        <v>7</v>
      </c>
      <c r="H35" s="11">
        <f t="shared" si="0"/>
        <v>26.8906363376667</v>
      </c>
      <c r="I35" s="11">
        <f t="shared" si="1"/>
        <v>300.040636337667</v>
      </c>
      <c r="J35" s="11">
        <f t="shared" si="2"/>
        <v>0.425270380819033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2.0454633449766</v>
      </c>
      <c r="P35" s="11">
        <f t="shared" si="5"/>
        <v>0.869874975669574</v>
      </c>
      <c r="Q35" s="17">
        <f t="shared" si="6"/>
        <v>0.113083746837045</v>
      </c>
      <c r="R35" s="11">
        <f t="shared" si="7"/>
        <v>0.129143083333333</v>
      </c>
      <c r="S35" s="18">
        <f t="shared" si="8"/>
        <v>0.875646948471585</v>
      </c>
      <c r="T35" s="3">
        <v>0.01</v>
      </c>
      <c r="U35" s="19">
        <f t="shared" si="9"/>
        <v>0.00875646948471585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0.0417564694847158</v>
      </c>
      <c r="AR35" s="27">
        <f t="shared" si="15"/>
        <v>99.3408333333333</v>
      </c>
      <c r="AS35" s="1">
        <f t="shared" si="16"/>
        <v>0.13</v>
      </c>
      <c r="AT35" s="2">
        <f>$E$4/12</f>
        <v>0.5</v>
      </c>
      <c r="AU35" s="1">
        <f t="shared" si="17"/>
        <v>1806.5073381541</v>
      </c>
    </row>
    <row r="36" s="1" customFormat="1" spans="1:47">
      <c r="A36" s="6"/>
      <c r="B36" s="6"/>
      <c r="C36" s="9">
        <v>7</v>
      </c>
      <c r="D36" s="12">
        <v>28.0249958229032</v>
      </c>
      <c r="E36" s="13">
        <f t="shared" si="18"/>
        <v>26.8906363376667</v>
      </c>
      <c r="F36" s="9" t="s">
        <v>107</v>
      </c>
      <c r="G36" s="6">
        <v>8</v>
      </c>
      <c r="H36" s="11">
        <f t="shared" si="0"/>
        <v>28.0249958229032</v>
      </c>
      <c r="I36" s="11">
        <f t="shared" si="1"/>
        <v>301.174995822903</v>
      </c>
      <c r="J36" s="11">
        <f t="shared" si="2"/>
        <v>0.480560076231878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2.16899670264036</v>
      </c>
      <c r="P36" s="11">
        <f t="shared" si="5"/>
        <v>1.04233322076755</v>
      </c>
      <c r="Q36" s="17">
        <f t="shared" si="6"/>
        <v>0.135503318699781</v>
      </c>
      <c r="R36" s="11">
        <f t="shared" si="7"/>
        <v>0.129143083333333</v>
      </c>
      <c r="S36" s="18">
        <f t="shared" si="8"/>
        <v>1.04924952387912</v>
      </c>
      <c r="T36" s="3">
        <v>0.01</v>
      </c>
      <c r="U36" s="19">
        <f t="shared" si="9"/>
        <v>0.0104924952387912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0.0434924952387912</v>
      </c>
      <c r="AR36" s="27">
        <f t="shared" si="15"/>
        <v>99.3408333333333</v>
      </c>
      <c r="AS36" s="1">
        <f t="shared" si="16"/>
        <v>0.13</v>
      </c>
      <c r="AT36" s="2">
        <f>$E$4/12</f>
        <v>0.5</v>
      </c>
      <c r="AU36" s="1">
        <f t="shared" si="17"/>
        <v>1881.61290389427</v>
      </c>
    </row>
    <row r="37" s="1" customFormat="1" spans="1:47">
      <c r="A37" s="6"/>
      <c r="B37" s="6"/>
      <c r="C37" s="9">
        <v>8</v>
      </c>
      <c r="D37" s="12">
        <v>27.3837646990323</v>
      </c>
      <c r="E37" s="13">
        <f t="shared" si="18"/>
        <v>28.0249958229032</v>
      </c>
      <c r="F37" s="9" t="s">
        <v>107</v>
      </c>
      <c r="G37" s="6">
        <v>9</v>
      </c>
      <c r="H37" s="11">
        <f t="shared" si="0"/>
        <v>27.3837646990323</v>
      </c>
      <c r="I37" s="11">
        <f t="shared" si="1"/>
        <v>300.533764699032</v>
      </c>
      <c r="J37" s="11">
        <f t="shared" si="2"/>
        <v>0.448528868372284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2.12007181520615</v>
      </c>
      <c r="P37" s="11">
        <f t="shared" si="5"/>
        <v>0.950913412142388</v>
      </c>
      <c r="Q37" s="17">
        <f t="shared" si="6"/>
        <v>0.123618743578511</v>
      </c>
      <c r="R37" s="11">
        <f t="shared" si="7"/>
        <v>0.129143083333333</v>
      </c>
      <c r="S37" s="18">
        <f t="shared" si="8"/>
        <v>0.957223107794604</v>
      </c>
      <c r="T37" s="3">
        <v>0.01</v>
      </c>
      <c r="U37" s="19">
        <f t="shared" si="9"/>
        <v>0.00957223107794604</v>
      </c>
      <c r="V37" s="18"/>
      <c r="W37" s="3"/>
      <c r="X37" s="19"/>
      <c r="Y37" s="20">
        <v>0.05</v>
      </c>
      <c r="Z37" s="3">
        <v>0.21</v>
      </c>
      <c r="AA37" s="21">
        <f t="shared" si="10"/>
        <v>0.0105</v>
      </c>
      <c r="AB37" s="3">
        <v>0.02</v>
      </c>
      <c r="AC37" s="3">
        <v>0.29</v>
      </c>
      <c r="AD37" s="21">
        <f t="shared" si="11"/>
        <v>0.0058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0.042572231077946</v>
      </c>
      <c r="AR37" s="27">
        <f t="shared" si="15"/>
        <v>99.3408333333333</v>
      </c>
      <c r="AS37" s="1">
        <f t="shared" si="16"/>
        <v>0.13</v>
      </c>
      <c r="AT37" s="2">
        <f>$E$4/12</f>
        <v>0.5</v>
      </c>
      <c r="AU37" s="1">
        <f t="shared" si="17"/>
        <v>1841.79957723801</v>
      </c>
    </row>
    <row r="38" s="1" customFormat="1" spans="1:47">
      <c r="A38" s="6"/>
      <c r="B38" s="6"/>
      <c r="C38" s="9">
        <v>9</v>
      </c>
      <c r="D38" s="12">
        <v>26.4511861043333</v>
      </c>
      <c r="E38" s="13">
        <f t="shared" si="18"/>
        <v>27.3837646990323</v>
      </c>
      <c r="F38" s="9" t="s">
        <v>107</v>
      </c>
      <c r="G38" s="6">
        <v>10</v>
      </c>
      <c r="H38" s="11">
        <f t="shared" si="0"/>
        <v>26.4511861043333</v>
      </c>
      <c r="I38" s="11">
        <f t="shared" si="1"/>
        <v>299.601186104333</v>
      </c>
      <c r="J38" s="11">
        <f t="shared" si="2"/>
        <v>0.405501963303271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2.1625667363971</v>
      </c>
      <c r="P38" s="11">
        <f t="shared" si="5"/>
        <v>0.876925057383369</v>
      </c>
      <c r="Q38" s="17">
        <f t="shared" si="6"/>
        <v>0.114000257459838</v>
      </c>
      <c r="R38" s="11">
        <f t="shared" si="7"/>
        <v>0.129143083333333</v>
      </c>
      <c r="S38" s="18">
        <f t="shared" si="8"/>
        <v>0.88274381033315</v>
      </c>
      <c r="T38" s="3">
        <v>0.01</v>
      </c>
      <c r="U38" s="19">
        <f t="shared" si="9"/>
        <v>0.0088274381033315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0.0382774381033315</v>
      </c>
      <c r="AR38" s="27">
        <f t="shared" si="15"/>
        <v>99.3408333333333</v>
      </c>
      <c r="AS38" s="1">
        <f t="shared" si="16"/>
        <v>0.13</v>
      </c>
      <c r="AT38" s="2">
        <f>$E$4/12</f>
        <v>0.5</v>
      </c>
      <c r="AU38" s="1">
        <f t="shared" si="17"/>
        <v>1655.99423688629</v>
      </c>
    </row>
    <row r="39" s="1" customFormat="1" spans="1:47">
      <c r="A39" s="6"/>
      <c r="B39" s="6"/>
      <c r="C39" s="9">
        <v>10</v>
      </c>
      <c r="D39" s="12">
        <v>22.0456880441935</v>
      </c>
      <c r="E39" s="13">
        <f t="shared" si="18"/>
        <v>26.4511861043333</v>
      </c>
      <c r="F39" s="9" t="s">
        <v>107</v>
      </c>
      <c r="G39" s="6">
        <v>11</v>
      </c>
      <c r="H39" s="11">
        <f t="shared" si="0"/>
        <v>22.0456880441935</v>
      </c>
      <c r="I39" s="11">
        <f t="shared" si="1"/>
        <v>295.195688044194</v>
      </c>
      <c r="J39" s="11">
        <f t="shared" si="2"/>
        <v>0.249662099703833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1.22135959506304</v>
      </c>
      <c r="O39" s="11">
        <f t="shared" si="19"/>
        <v>1.05769041728402</v>
      </c>
      <c r="P39" s="11">
        <f t="shared" si="5"/>
        <v>0.264065210415751</v>
      </c>
      <c r="Q39" s="17">
        <f t="shared" si="6"/>
        <v>0.0343284773540477</v>
      </c>
      <c r="R39" s="11">
        <f t="shared" si="7"/>
        <v>0.129143083333333</v>
      </c>
      <c r="S39" s="18">
        <f t="shared" si="8"/>
        <v>0.265817390045133</v>
      </c>
      <c r="T39" s="3">
        <v>0.01</v>
      </c>
      <c r="U39" s="19">
        <f t="shared" si="9"/>
        <v>0.00265817390045133</v>
      </c>
      <c r="V39" s="18"/>
      <c r="W39" s="3"/>
      <c r="X39" s="19"/>
      <c r="Y39" s="20">
        <v>0.04</v>
      </c>
      <c r="Z39" s="3">
        <v>0.21</v>
      </c>
      <c r="AA39" s="21">
        <f t="shared" si="10"/>
        <v>0.0084</v>
      </c>
      <c r="AB39" s="3">
        <v>0.015</v>
      </c>
      <c r="AC39" s="3">
        <v>0.29</v>
      </c>
      <c r="AD39" s="21">
        <f t="shared" si="11"/>
        <v>0.00435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0.0321081739004513</v>
      </c>
      <c r="AR39" s="27">
        <f t="shared" si="15"/>
        <v>99.3408333333333</v>
      </c>
      <c r="AS39" s="1">
        <f t="shared" si="16"/>
        <v>0.13</v>
      </c>
      <c r="AT39" s="2">
        <f>$E$4/12</f>
        <v>0.5</v>
      </c>
      <c r="AU39" s="1">
        <f t="shared" si="17"/>
        <v>1389.09377353189</v>
      </c>
    </row>
    <row r="40" s="1" customFormat="1" spans="1:48">
      <c r="A40" s="6"/>
      <c r="B40" s="6"/>
      <c r="C40" s="9">
        <v>11</v>
      </c>
      <c r="D40" s="12">
        <v>19.6641761203333</v>
      </c>
      <c r="E40" s="13">
        <f t="shared" si="18"/>
        <v>22.0456880441935</v>
      </c>
      <c r="F40" s="9" t="s">
        <v>109</v>
      </c>
      <c r="G40" s="6">
        <v>12</v>
      </c>
      <c r="H40" s="11">
        <f t="shared" si="0"/>
        <v>19.6641761203333</v>
      </c>
      <c r="I40" s="11">
        <f t="shared" si="1"/>
        <v>292.814176120333</v>
      </c>
      <c r="J40" s="11">
        <f t="shared" si="2"/>
        <v>0.190917599491269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1.7870335402016</v>
      </c>
      <c r="P40" s="11">
        <f t="shared" si="5"/>
        <v>0.341176153705673</v>
      </c>
      <c r="Q40" s="17">
        <f t="shared" si="6"/>
        <v>0.0443528999817375</v>
      </c>
      <c r="R40" s="11">
        <f t="shared" si="7"/>
        <v>0.129143083333333</v>
      </c>
      <c r="S40" s="18">
        <f t="shared" si="8"/>
        <v>0.34343999567718</v>
      </c>
      <c r="T40" s="3">
        <v>0.01</v>
      </c>
      <c r="U40" s="19">
        <f t="shared" si="9"/>
        <v>0.0034343999567718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0.0272343999567718</v>
      </c>
      <c r="AR40" s="27">
        <f t="shared" si="15"/>
        <v>99.3408333333333</v>
      </c>
      <c r="AS40" s="1">
        <f t="shared" si="16"/>
        <v>0.13</v>
      </c>
      <c r="AT40" s="2">
        <f>$E$4/12</f>
        <v>0.5</v>
      </c>
      <c r="AU40" s="1">
        <f t="shared" si="17"/>
        <v>1178.24001835549</v>
      </c>
      <c r="AV40" s="1">
        <f>SUM(AU29:AU40)</f>
        <v>17850.7507238248</v>
      </c>
    </row>
    <row r="41" s="1" customFormat="1" spans="1:46">
      <c r="A41" s="6"/>
      <c r="B41" s="6"/>
      <c r="C41" s="9">
        <v>12</v>
      </c>
      <c r="D41" s="12">
        <v>14.4020257294839</v>
      </c>
      <c r="E41" s="13">
        <f t="shared" si="18"/>
        <v>19.6641761203333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14.14</v>
      </c>
      <c r="E44" s="9"/>
      <c r="F44" s="9"/>
      <c r="G44" s="6">
        <v>1</v>
      </c>
      <c r="H44" s="11">
        <f t="shared" ref="H44:H55" si="20">E45</f>
        <v>14.14</v>
      </c>
      <c r="I44" s="11">
        <f t="shared" ref="I44:I55" si="21">H44+273.15</f>
        <v>287.29</v>
      </c>
      <c r="J44" s="11">
        <f t="shared" ref="J44:J55" si="22">EXP(($C$18*(I44-$C$16))/($C$19*I44*$C$16))</f>
        <v>0.100730114128035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0.0979459337735362</v>
      </c>
      <c r="Q44" s="17">
        <f t="shared" ref="Q44:Q55" si="26">P44*$B$46</f>
        <v>0.0127329713905597</v>
      </c>
      <c r="R44" s="11">
        <f t="shared" ref="R44:R55" si="27">L44*$B$46</f>
        <v>0.1264068</v>
      </c>
      <c r="S44" s="18">
        <f t="shared" ref="S44:S55" si="28">Q44/R44</f>
        <v>0.100730114128035</v>
      </c>
      <c r="T44" s="3">
        <v>0.01</v>
      </c>
      <c r="U44" s="19">
        <f t="shared" ref="U44:U55" si="29">S44*T44</f>
        <v>0.00100730114128035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0.0201073011412803</v>
      </c>
      <c r="AR44" s="27">
        <f t="shared" ref="AR44:AR55" si="35">$B$44/12</f>
        <v>97.236</v>
      </c>
      <c r="AS44" s="1">
        <f t="shared" ref="AS44:AS55" si="36">$B$46</f>
        <v>0.13</v>
      </c>
      <c r="AT44" s="2">
        <f>$E$3/12</f>
        <v>9.43333333333333</v>
      </c>
      <c r="AU44" s="1">
        <f t="shared" ref="AU44:AU55" si="37">AT44*10000*AS44*0.67*AR44*AQ44</f>
        <v>16064.3886666813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12.7234850678065</v>
      </c>
      <c r="E45" s="13">
        <f t="shared" ref="E45:E56" si="38">D44</f>
        <v>14.14</v>
      </c>
      <c r="F45" s="9" t="s">
        <v>107</v>
      </c>
      <c r="G45" s="6">
        <v>2</v>
      </c>
      <c r="H45" s="11">
        <f t="shared" si="20"/>
        <v>12.7234850678065</v>
      </c>
      <c r="I45" s="11">
        <f t="shared" si="21"/>
        <v>285.873485067806</v>
      </c>
      <c r="J45" s="11">
        <f t="shared" si="22"/>
        <v>0.0851580799614388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1.84677406622646</v>
      </c>
      <c r="P45" s="11">
        <f t="shared" si="25"/>
        <v>0.157267733602425</v>
      </c>
      <c r="Q45" s="17">
        <f t="shared" si="26"/>
        <v>0.0204448053683152</v>
      </c>
      <c r="R45" s="11">
        <f t="shared" si="27"/>
        <v>0.1264068</v>
      </c>
      <c r="S45" s="18">
        <f t="shared" si="28"/>
        <v>0.161738176809437</v>
      </c>
      <c r="T45" s="3">
        <v>0.01</v>
      </c>
      <c r="U45" s="19">
        <f t="shared" si="29"/>
        <v>0.00161738176809437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0.0207173817680944</v>
      </c>
      <c r="AR45" s="27">
        <f t="shared" si="35"/>
        <v>97.236</v>
      </c>
      <c r="AS45" s="1">
        <f t="shared" si="36"/>
        <v>0.13</v>
      </c>
      <c r="AT45" s="2">
        <f>$E$3/12</f>
        <v>9.43333333333333</v>
      </c>
      <c r="AU45" s="1">
        <f t="shared" si="37"/>
        <v>16551.8022801887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13.7750419696429</v>
      </c>
      <c r="E46" s="13">
        <f t="shared" si="38"/>
        <v>12.7234850678065</v>
      </c>
      <c r="F46" s="9" t="s">
        <v>107</v>
      </c>
      <c r="G46" s="6">
        <v>3</v>
      </c>
      <c r="H46" s="11">
        <f t="shared" si="20"/>
        <v>13.7750419696429</v>
      </c>
      <c r="I46" s="11">
        <f t="shared" si="21"/>
        <v>286.925041969643</v>
      </c>
      <c r="J46" s="11">
        <f t="shared" si="22"/>
        <v>0.0964799897355301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2.66186633262404</v>
      </c>
      <c r="P46" s="11">
        <f t="shared" si="25"/>
        <v>0.256816836448921</v>
      </c>
      <c r="Q46" s="17">
        <f t="shared" si="26"/>
        <v>0.0333861887383597</v>
      </c>
      <c r="R46" s="11">
        <f t="shared" si="27"/>
        <v>0.1264068</v>
      </c>
      <c r="S46" s="18">
        <f t="shared" si="28"/>
        <v>0.264117031191041</v>
      </c>
      <c r="T46" s="3">
        <v>0.01</v>
      </c>
      <c r="U46" s="19">
        <f t="shared" si="29"/>
        <v>0.00264117031191041</v>
      </c>
      <c r="V46" s="18"/>
      <c r="W46" s="3"/>
      <c r="X46" s="19"/>
      <c r="Y46" s="20">
        <v>0.04</v>
      </c>
      <c r="Z46" s="3">
        <v>0.29</v>
      </c>
      <c r="AA46" s="21">
        <f t="shared" si="30"/>
        <v>0.0116</v>
      </c>
      <c r="AB46" s="3">
        <v>0.015</v>
      </c>
      <c r="AC46" s="3">
        <v>0.28</v>
      </c>
      <c r="AD46" s="21">
        <f t="shared" si="31"/>
        <v>0.0042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0.0289411703119104</v>
      </c>
      <c r="AR46" s="27">
        <f t="shared" si="35"/>
        <v>97.236</v>
      </c>
      <c r="AS46" s="1">
        <f t="shared" si="36"/>
        <v>0.13</v>
      </c>
      <c r="AT46" s="2">
        <f>$E$3/12</f>
        <v>9.43333333333333</v>
      </c>
      <c r="AU46" s="1">
        <f t="shared" si="37"/>
        <v>23122.0592506401</v>
      </c>
    </row>
    <row r="47" s="1" customFormat="1" spans="1:47">
      <c r="A47" s="6"/>
      <c r="B47" s="6"/>
      <c r="C47" s="9">
        <v>3</v>
      </c>
      <c r="D47" s="12">
        <v>19.0243139457742</v>
      </c>
      <c r="E47" s="13">
        <f t="shared" si="38"/>
        <v>13.7750419696429</v>
      </c>
      <c r="F47" s="9" t="s">
        <v>107</v>
      </c>
      <c r="G47" s="6">
        <v>4</v>
      </c>
      <c r="H47" s="11">
        <f t="shared" si="20"/>
        <v>19.0243139457742</v>
      </c>
      <c r="I47" s="11">
        <f t="shared" si="21"/>
        <v>292.174313945774</v>
      </c>
      <c r="J47" s="11">
        <f t="shared" si="22"/>
        <v>0.177508589936518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3.37740949617512</v>
      </c>
      <c r="P47" s="11">
        <f t="shared" si="25"/>
        <v>0.599519197304253</v>
      </c>
      <c r="Q47" s="17">
        <f t="shared" si="26"/>
        <v>0.0779374956495528</v>
      </c>
      <c r="R47" s="11">
        <f t="shared" si="27"/>
        <v>0.1264068</v>
      </c>
      <c r="S47" s="18">
        <f t="shared" si="28"/>
        <v>0.616560941733774</v>
      </c>
      <c r="T47" s="3">
        <v>0.01</v>
      </c>
      <c r="U47" s="19">
        <f t="shared" si="29"/>
        <v>0.00616560941733774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0.0324656094173377</v>
      </c>
      <c r="AR47" s="27">
        <f t="shared" si="35"/>
        <v>97.236</v>
      </c>
      <c r="AS47" s="1">
        <f t="shared" si="36"/>
        <v>0.13</v>
      </c>
      <c r="AT47" s="2">
        <f>$E$3/12</f>
        <v>9.43333333333333</v>
      </c>
      <c r="AU47" s="1">
        <f t="shared" si="37"/>
        <v>25937.8503517839</v>
      </c>
    </row>
    <row r="48" s="1" customFormat="1" spans="1:47">
      <c r="A48" s="6"/>
      <c r="B48" s="6"/>
      <c r="C48" s="9">
        <v>4</v>
      </c>
      <c r="D48" s="12">
        <v>21.7358606693333</v>
      </c>
      <c r="E48" s="13">
        <f t="shared" si="38"/>
        <v>19.0243139457742</v>
      </c>
      <c r="F48" s="9" t="s">
        <v>107</v>
      </c>
      <c r="G48" s="6">
        <v>5</v>
      </c>
      <c r="H48" s="11">
        <f t="shared" si="20"/>
        <v>21.7358606693333</v>
      </c>
      <c r="I48" s="11">
        <f t="shared" si="21"/>
        <v>294.885860669333</v>
      </c>
      <c r="J48" s="11">
        <f t="shared" si="22"/>
        <v>0.241158151462634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2.63899578392732</v>
      </c>
      <c r="O48" s="11">
        <f t="shared" si="39"/>
        <v>1.11125451494354</v>
      </c>
      <c r="P48" s="11">
        <f t="shared" si="25"/>
        <v>0.267988084628291</v>
      </c>
      <c r="Q48" s="17">
        <f t="shared" si="26"/>
        <v>0.0348384510016778</v>
      </c>
      <c r="R48" s="11">
        <f t="shared" si="27"/>
        <v>0.1264068</v>
      </c>
      <c r="S48" s="18">
        <f t="shared" si="28"/>
        <v>0.275605829762938</v>
      </c>
      <c r="T48" s="3">
        <v>0.01</v>
      </c>
      <c r="U48" s="19">
        <f t="shared" si="29"/>
        <v>0.00275605829762938</v>
      </c>
      <c r="V48" s="18"/>
      <c r="W48" s="3"/>
      <c r="X48" s="19"/>
      <c r="Y48" s="20">
        <v>0.05</v>
      </c>
      <c r="Z48" s="3">
        <v>0.29</v>
      </c>
      <c r="AA48" s="21">
        <f t="shared" si="30"/>
        <v>0.0145</v>
      </c>
      <c r="AB48" s="3">
        <v>0.02</v>
      </c>
      <c r="AC48" s="3">
        <v>0.28</v>
      </c>
      <c r="AD48" s="21">
        <f t="shared" si="31"/>
        <v>0.0056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0.0351060582976294</v>
      </c>
      <c r="AR48" s="27">
        <f t="shared" si="35"/>
        <v>97.236</v>
      </c>
      <c r="AS48" s="1">
        <f t="shared" si="36"/>
        <v>0.13</v>
      </c>
      <c r="AT48" s="2">
        <f>$E$3/12</f>
        <v>9.43333333333333</v>
      </c>
      <c r="AU48" s="1">
        <f t="shared" si="37"/>
        <v>28047.3923917361</v>
      </c>
    </row>
    <row r="49" s="1" customFormat="1" spans="1:47">
      <c r="A49" s="6"/>
      <c r="B49" s="6"/>
      <c r="C49" s="9">
        <v>5</v>
      </c>
      <c r="D49" s="12">
        <v>27.0536909067742</v>
      </c>
      <c r="E49" s="13">
        <f t="shared" si="38"/>
        <v>21.7358606693333</v>
      </c>
      <c r="F49" s="9" t="s">
        <v>109</v>
      </c>
      <c r="G49" s="6">
        <v>6</v>
      </c>
      <c r="H49" s="11">
        <f t="shared" si="20"/>
        <v>27.0536909067742</v>
      </c>
      <c r="I49" s="11">
        <f t="shared" si="21"/>
        <v>300.203690906774</v>
      </c>
      <c r="J49" s="11">
        <f t="shared" si="22"/>
        <v>0.432832627108893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1.81562643031525</v>
      </c>
      <c r="P49" s="11">
        <f t="shared" si="25"/>
        <v>0.785862357681692</v>
      </c>
      <c r="Q49" s="17">
        <f t="shared" si="26"/>
        <v>0.10216210649862</v>
      </c>
      <c r="R49" s="11">
        <f t="shared" si="27"/>
        <v>0.1264068</v>
      </c>
      <c r="S49" s="18">
        <f t="shared" si="28"/>
        <v>0.808201034268884</v>
      </c>
      <c r="T49" s="3">
        <v>0.01</v>
      </c>
      <c r="U49" s="19">
        <f t="shared" si="29"/>
        <v>0.00808201034268884</v>
      </c>
      <c r="V49" s="18"/>
      <c r="W49" s="3"/>
      <c r="X49" s="19"/>
      <c r="Y49" s="20">
        <v>0.05</v>
      </c>
      <c r="Z49" s="3">
        <v>0.29</v>
      </c>
      <c r="AA49" s="21">
        <f t="shared" si="30"/>
        <v>0.0145</v>
      </c>
      <c r="AB49" s="3">
        <v>0.02</v>
      </c>
      <c r="AC49" s="3">
        <v>0.28</v>
      </c>
      <c r="AD49" s="21">
        <f t="shared" si="31"/>
        <v>0.0056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0.0404320103426888</v>
      </c>
      <c r="AR49" s="27">
        <f t="shared" si="35"/>
        <v>97.236</v>
      </c>
      <c r="AS49" s="1">
        <f t="shared" si="36"/>
        <v>0.13</v>
      </c>
      <c r="AT49" s="2">
        <f>$E$3/12</f>
        <v>9.43333333333333</v>
      </c>
      <c r="AU49" s="1">
        <f t="shared" si="37"/>
        <v>32302.4718313278</v>
      </c>
    </row>
    <row r="50" s="1" customFormat="1" spans="1:47">
      <c r="A50" s="6"/>
      <c r="B50" s="6"/>
      <c r="C50" s="9">
        <v>6</v>
      </c>
      <c r="D50" s="12">
        <v>26.8906363376667</v>
      </c>
      <c r="E50" s="13">
        <f t="shared" si="38"/>
        <v>27.0536909067742</v>
      </c>
      <c r="F50" s="9" t="s">
        <v>107</v>
      </c>
      <c r="G50" s="6">
        <v>7</v>
      </c>
      <c r="H50" s="11">
        <f t="shared" si="20"/>
        <v>26.8906363376667</v>
      </c>
      <c r="I50" s="11">
        <f t="shared" si="21"/>
        <v>300.040636337667</v>
      </c>
      <c r="J50" s="11">
        <f t="shared" si="22"/>
        <v>0.425270380819033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2.00212407263356</v>
      </c>
      <c r="P50" s="11">
        <f t="shared" si="25"/>
        <v>0.851444066815829</v>
      </c>
      <c r="Q50" s="17">
        <f t="shared" si="26"/>
        <v>0.110687728686058</v>
      </c>
      <c r="R50" s="11">
        <f t="shared" si="27"/>
        <v>0.1264068</v>
      </c>
      <c r="S50" s="18">
        <f t="shared" si="28"/>
        <v>0.875646948471583</v>
      </c>
      <c r="T50" s="3">
        <v>0.01</v>
      </c>
      <c r="U50" s="19">
        <f t="shared" si="29"/>
        <v>0.00875646948471583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0.0411064694847158</v>
      </c>
      <c r="AR50" s="27">
        <f t="shared" si="35"/>
        <v>97.236</v>
      </c>
      <c r="AS50" s="1">
        <f t="shared" si="36"/>
        <v>0.13</v>
      </c>
      <c r="AT50" s="2">
        <f>$E$3/12</f>
        <v>9.43333333333333</v>
      </c>
      <c r="AU50" s="1">
        <f t="shared" si="37"/>
        <v>32841.3195723145</v>
      </c>
    </row>
    <row r="51" s="1" customFormat="1" spans="1:47">
      <c r="A51" s="6"/>
      <c r="B51" s="6"/>
      <c r="C51" s="9">
        <v>7</v>
      </c>
      <c r="D51" s="12">
        <v>28.0249958229032</v>
      </c>
      <c r="E51" s="13">
        <f t="shared" si="38"/>
        <v>26.8906363376667</v>
      </c>
      <c r="F51" s="9" t="s">
        <v>107</v>
      </c>
      <c r="G51" s="6">
        <v>8</v>
      </c>
      <c r="H51" s="11">
        <f t="shared" si="20"/>
        <v>28.0249958229032</v>
      </c>
      <c r="I51" s="11">
        <f t="shared" si="21"/>
        <v>301.174995822903</v>
      </c>
      <c r="J51" s="11">
        <f t="shared" si="22"/>
        <v>0.480560076231878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2.12304000581773</v>
      </c>
      <c r="P51" s="11">
        <f t="shared" si="25"/>
        <v>1.0202482670391</v>
      </c>
      <c r="Q51" s="17">
        <f t="shared" si="26"/>
        <v>0.132632274715083</v>
      </c>
      <c r="R51" s="11">
        <f t="shared" si="27"/>
        <v>0.1264068</v>
      </c>
      <c r="S51" s="18">
        <f t="shared" si="28"/>
        <v>1.04924952387912</v>
      </c>
      <c r="T51" s="3">
        <v>0.01</v>
      </c>
      <c r="U51" s="19">
        <f t="shared" si="29"/>
        <v>0.0104924952387912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0.0428424952387912</v>
      </c>
      <c r="AR51" s="27">
        <f t="shared" si="35"/>
        <v>97.236</v>
      </c>
      <c r="AS51" s="1">
        <f t="shared" si="36"/>
        <v>0.13</v>
      </c>
      <c r="AT51" s="2">
        <f>$E$3/12</f>
        <v>9.43333333333333</v>
      </c>
      <c r="AU51" s="1">
        <f t="shared" si="37"/>
        <v>34228.2880298356</v>
      </c>
    </row>
    <row r="52" s="1" customFormat="1" spans="1:47">
      <c r="A52" s="6"/>
      <c r="B52" s="6"/>
      <c r="C52" s="9">
        <v>8</v>
      </c>
      <c r="D52" s="12">
        <v>27.3837646990323</v>
      </c>
      <c r="E52" s="13">
        <f t="shared" si="38"/>
        <v>28.0249958229032</v>
      </c>
      <c r="F52" s="9" t="s">
        <v>107</v>
      </c>
      <c r="G52" s="6">
        <v>9</v>
      </c>
      <c r="H52" s="11">
        <f t="shared" si="20"/>
        <v>27.3837646990323</v>
      </c>
      <c r="I52" s="11">
        <f t="shared" si="21"/>
        <v>300.533764699032</v>
      </c>
      <c r="J52" s="11">
        <f t="shared" si="22"/>
        <v>0.448528868372284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2.07515173877864</v>
      </c>
      <c r="P52" s="11">
        <f t="shared" si="25"/>
        <v>0.930765461095159</v>
      </c>
      <c r="Q52" s="17">
        <f t="shared" si="26"/>
        <v>0.120999509942371</v>
      </c>
      <c r="R52" s="11">
        <f t="shared" si="27"/>
        <v>0.1264068</v>
      </c>
      <c r="S52" s="18">
        <f t="shared" si="28"/>
        <v>0.957223107794602</v>
      </c>
      <c r="T52" s="3">
        <v>0.01</v>
      </c>
      <c r="U52" s="19">
        <f t="shared" si="29"/>
        <v>0.00957223107794601</v>
      </c>
      <c r="V52" s="18"/>
      <c r="W52" s="3"/>
      <c r="X52" s="19"/>
      <c r="Y52" s="20">
        <v>0.05</v>
      </c>
      <c r="Z52" s="3">
        <v>0.29</v>
      </c>
      <c r="AA52" s="21">
        <f t="shared" si="30"/>
        <v>0.0145</v>
      </c>
      <c r="AB52" s="3">
        <v>0.02</v>
      </c>
      <c r="AC52" s="3">
        <v>0.28</v>
      </c>
      <c r="AD52" s="21">
        <f t="shared" si="31"/>
        <v>0.0056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0.041922231077946</v>
      </c>
      <c r="AR52" s="27">
        <f t="shared" si="35"/>
        <v>97.236</v>
      </c>
      <c r="AS52" s="1">
        <f t="shared" si="36"/>
        <v>0.13</v>
      </c>
      <c r="AT52" s="2">
        <f>$E$3/12</f>
        <v>9.43333333333333</v>
      </c>
      <c r="AU52" s="1">
        <f t="shared" si="37"/>
        <v>33493.0585203176</v>
      </c>
    </row>
    <row r="53" s="1" customFormat="1" spans="1:47">
      <c r="A53" s="6"/>
      <c r="B53" s="6"/>
      <c r="C53" s="9">
        <v>9</v>
      </c>
      <c r="D53" s="12">
        <v>26.4511861043333</v>
      </c>
      <c r="E53" s="13">
        <f t="shared" si="38"/>
        <v>27.3837646990323</v>
      </c>
      <c r="F53" s="9" t="s">
        <v>107</v>
      </c>
      <c r="G53" s="6">
        <v>10</v>
      </c>
      <c r="H53" s="11">
        <f t="shared" si="20"/>
        <v>26.4511861043333</v>
      </c>
      <c r="I53" s="11">
        <f t="shared" si="21"/>
        <v>299.601186104333</v>
      </c>
      <c r="J53" s="11">
        <f t="shared" si="22"/>
        <v>0.405501963303271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2.11674627768348</v>
      </c>
      <c r="P53" s="11">
        <f t="shared" si="25"/>
        <v>0.85834477141554</v>
      </c>
      <c r="Q53" s="17">
        <f t="shared" si="26"/>
        <v>0.11158482028402</v>
      </c>
      <c r="R53" s="11">
        <f t="shared" si="27"/>
        <v>0.1264068</v>
      </c>
      <c r="S53" s="18">
        <f t="shared" si="28"/>
        <v>0.882743810333148</v>
      </c>
      <c r="T53" s="3">
        <v>0.01</v>
      </c>
      <c r="U53" s="19">
        <f t="shared" si="29"/>
        <v>0.00882743810333148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0.0368774381033315</v>
      </c>
      <c r="AR53" s="27">
        <f t="shared" si="35"/>
        <v>97.236</v>
      </c>
      <c r="AS53" s="1">
        <f t="shared" si="36"/>
        <v>0.13</v>
      </c>
      <c r="AT53" s="2">
        <f>$E$3/12</f>
        <v>9.43333333333333</v>
      </c>
      <c r="AU53" s="1">
        <f t="shared" si="37"/>
        <v>29462.606371731</v>
      </c>
    </row>
    <row r="54" s="1" customFormat="1" spans="1:47">
      <c r="A54" s="6"/>
      <c r="B54" s="6"/>
      <c r="C54" s="9">
        <v>10</v>
      </c>
      <c r="D54" s="12">
        <v>22.0456880441935</v>
      </c>
      <c r="E54" s="13">
        <f t="shared" si="38"/>
        <v>26.4511861043333</v>
      </c>
      <c r="F54" s="9" t="s">
        <v>107</v>
      </c>
      <c r="G54" s="6">
        <v>11</v>
      </c>
      <c r="H54" s="11">
        <f t="shared" si="20"/>
        <v>22.0456880441935</v>
      </c>
      <c r="I54" s="11">
        <f t="shared" si="21"/>
        <v>295.195688044194</v>
      </c>
      <c r="J54" s="11">
        <f t="shared" si="22"/>
        <v>0.249662099703833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1.19548143095454</v>
      </c>
      <c r="O54" s="11">
        <f t="shared" si="39"/>
        <v>1.0352800753134</v>
      </c>
      <c r="P54" s="11">
        <f t="shared" si="25"/>
        <v>0.258470197384285</v>
      </c>
      <c r="Q54" s="17">
        <f t="shared" si="26"/>
        <v>0.033601125659957</v>
      </c>
      <c r="R54" s="11">
        <f t="shared" si="27"/>
        <v>0.1264068</v>
      </c>
      <c r="S54" s="18">
        <f t="shared" si="28"/>
        <v>0.265817390045132</v>
      </c>
      <c r="T54" s="3">
        <v>0.01</v>
      </c>
      <c r="U54" s="19">
        <f t="shared" si="29"/>
        <v>0.00265817390045132</v>
      </c>
      <c r="V54" s="18"/>
      <c r="W54" s="3"/>
      <c r="X54" s="19"/>
      <c r="Y54" s="20">
        <v>0.04</v>
      </c>
      <c r="Z54" s="3">
        <v>0.29</v>
      </c>
      <c r="AA54" s="21">
        <f t="shared" si="30"/>
        <v>0.0116</v>
      </c>
      <c r="AB54" s="3">
        <v>0.015</v>
      </c>
      <c r="AC54" s="3">
        <v>0.28</v>
      </c>
      <c r="AD54" s="21">
        <f t="shared" si="31"/>
        <v>0.0042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0.0307081739004513</v>
      </c>
      <c r="AR54" s="27">
        <f t="shared" si="35"/>
        <v>97.236</v>
      </c>
      <c r="AS54" s="1">
        <f t="shared" si="36"/>
        <v>0.13</v>
      </c>
      <c r="AT54" s="2">
        <f>$E$3/12</f>
        <v>9.43333333333333</v>
      </c>
      <c r="AU54" s="1">
        <f t="shared" si="37"/>
        <v>24533.7769258415</v>
      </c>
    </row>
    <row r="55" s="1" customFormat="1" spans="1:48">
      <c r="A55" s="6"/>
      <c r="B55" s="6"/>
      <c r="C55" s="9">
        <v>11</v>
      </c>
      <c r="D55" s="12">
        <v>19.6641761203333</v>
      </c>
      <c r="E55" s="13">
        <f t="shared" si="38"/>
        <v>22.0456880441935</v>
      </c>
      <c r="F55" s="9" t="s">
        <v>109</v>
      </c>
      <c r="G55" s="6">
        <v>12</v>
      </c>
      <c r="H55" s="11">
        <f t="shared" si="20"/>
        <v>19.6641761203333</v>
      </c>
      <c r="I55" s="11">
        <f t="shared" si="21"/>
        <v>292.814176120333</v>
      </c>
      <c r="J55" s="11">
        <f t="shared" si="22"/>
        <v>0.190917599491269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1.74916987792911</v>
      </c>
      <c r="P55" s="11">
        <f t="shared" si="25"/>
        <v>0.333947314196662</v>
      </c>
      <c r="Q55" s="17">
        <f t="shared" si="26"/>
        <v>0.043413150845566</v>
      </c>
      <c r="R55" s="11">
        <f t="shared" si="27"/>
        <v>0.1264068</v>
      </c>
      <c r="S55" s="18">
        <f t="shared" si="28"/>
        <v>0.343439995677179</v>
      </c>
      <c r="T55" s="3">
        <v>0.01</v>
      </c>
      <c r="U55" s="19">
        <f t="shared" si="29"/>
        <v>0.00343439995677179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0.0242843999567718</v>
      </c>
      <c r="AR55" s="27">
        <f t="shared" si="35"/>
        <v>97.236</v>
      </c>
      <c r="AS55" s="1">
        <f t="shared" si="36"/>
        <v>0.13</v>
      </c>
      <c r="AT55" s="2">
        <f>$E$3/12</f>
        <v>9.43333333333333</v>
      </c>
      <c r="AU55" s="1">
        <f t="shared" si="37"/>
        <v>19401.6112208026</v>
      </c>
      <c r="AV55" s="1">
        <f>SUM(AU44:AU55)</f>
        <v>315986.625413201</v>
      </c>
    </row>
    <row r="56" s="1" customFormat="1" spans="1:46">
      <c r="A56" s="6"/>
      <c r="B56" s="6"/>
      <c r="C56" s="9">
        <v>12</v>
      </c>
      <c r="D56" s="12">
        <v>14.4020257294839</v>
      </c>
      <c r="E56" s="13">
        <f t="shared" si="38"/>
        <v>19.6641761203333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14.14</v>
      </c>
      <c r="E60" s="9"/>
      <c r="F60" s="9"/>
      <c r="G60" s="6">
        <v>1</v>
      </c>
      <c r="H60" s="11">
        <f t="shared" ref="H60:H71" si="40">E61</f>
        <v>14.14</v>
      </c>
      <c r="I60" s="11">
        <f t="shared" ref="I60:I71" si="41">H60+273.15</f>
        <v>287.29</v>
      </c>
      <c r="J60" s="11">
        <f t="shared" ref="J60:J71" si="42">EXP(($C$18*(I60-$C$16))/($C$19*I60*$C$16))</f>
        <v>0.100730114128035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0.13897733846245</v>
      </c>
      <c r="Q60" s="17">
        <f t="shared" ref="Q60:Q71" si="46">P60*$B$62</f>
        <v>0.013897733846245</v>
      </c>
      <c r="R60" s="11">
        <f t="shared" ref="R60:R71" si="47">L60*$B$62</f>
        <v>0.13797</v>
      </c>
      <c r="S60" s="18">
        <f t="shared" ref="S60:S71" si="48">Q60/R60</f>
        <v>0.100730114128035</v>
      </c>
      <c r="T60" s="3">
        <v>0.01</v>
      </c>
      <c r="U60" s="19">
        <f t="shared" ref="U60:U71" si="49">S60*T60</f>
        <v>0.00100730114128035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0.0133073011412804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2.9</v>
      </c>
      <c r="AU60" s="1">
        <f t="shared" ref="AU60:AU71" si="57">AT60*10000*AS60*0.67*AR60*AQ60</f>
        <v>3567.36420163254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12.7234850678065</v>
      </c>
      <c r="E61" s="13">
        <f t="shared" ref="E61:E72" si="58">D60</f>
        <v>14.14</v>
      </c>
      <c r="F61" s="9" t="s">
        <v>107</v>
      </c>
      <c r="G61" s="6">
        <v>2</v>
      </c>
      <c r="H61" s="11">
        <f t="shared" si="40"/>
        <v>12.7234850678065</v>
      </c>
      <c r="I61" s="11">
        <f t="shared" si="41"/>
        <v>285.873485067806</v>
      </c>
      <c r="J61" s="11">
        <f t="shared" si="42"/>
        <v>0.0851580799614388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2.62042266153755</v>
      </c>
      <c r="P61" s="11">
        <f t="shared" si="45"/>
        <v>0.223150162543981</v>
      </c>
      <c r="Q61" s="17">
        <f t="shared" si="46"/>
        <v>0.0223150162543981</v>
      </c>
      <c r="R61" s="11">
        <f t="shared" si="47"/>
        <v>0.13797</v>
      </c>
      <c r="S61" s="18">
        <f t="shared" si="48"/>
        <v>0.161738176809438</v>
      </c>
      <c r="T61" s="3">
        <v>0.01</v>
      </c>
      <c r="U61" s="19">
        <f t="shared" si="49"/>
        <v>0.00161738176809437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0.0139173817680944</v>
      </c>
      <c r="AR61" s="27">
        <f t="shared" si="55"/>
        <v>137.97</v>
      </c>
      <c r="AS61" s="1">
        <f t="shared" si="56"/>
        <v>0.1</v>
      </c>
      <c r="AT61" s="2">
        <f>$E$5/12</f>
        <v>2.9</v>
      </c>
      <c r="AU61" s="1">
        <f t="shared" si="57"/>
        <v>3730.91199882296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13.7750419696429</v>
      </c>
      <c r="E62" s="13">
        <f t="shared" si="58"/>
        <v>12.7234850678065</v>
      </c>
      <c r="F62" s="9" t="s">
        <v>107</v>
      </c>
      <c r="G62" s="6">
        <v>3</v>
      </c>
      <c r="H62" s="11">
        <f t="shared" si="40"/>
        <v>13.7750419696429</v>
      </c>
      <c r="I62" s="11">
        <f t="shared" si="41"/>
        <v>286.925041969643</v>
      </c>
      <c r="J62" s="11">
        <f t="shared" si="42"/>
        <v>0.0964799897355301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3.77697249899357</v>
      </c>
      <c r="P62" s="11">
        <f t="shared" si="45"/>
        <v>0.364402267934279</v>
      </c>
      <c r="Q62" s="17">
        <f t="shared" si="46"/>
        <v>0.0364402267934279</v>
      </c>
      <c r="R62" s="11">
        <f t="shared" si="47"/>
        <v>0.13797</v>
      </c>
      <c r="S62" s="18">
        <f t="shared" si="48"/>
        <v>0.264117031191041</v>
      </c>
      <c r="T62" s="3">
        <v>0.01</v>
      </c>
      <c r="U62" s="19">
        <f t="shared" si="49"/>
        <v>0.00264117031191041</v>
      </c>
      <c r="V62" s="18"/>
      <c r="W62" s="3"/>
      <c r="X62" s="19"/>
      <c r="Y62" s="20">
        <v>0.04</v>
      </c>
      <c r="Z62" s="3">
        <v>0.06</v>
      </c>
      <c r="AA62" s="21">
        <f t="shared" si="50"/>
        <v>0.0024</v>
      </c>
      <c r="AB62" s="3">
        <v>0.015</v>
      </c>
      <c r="AC62" s="3">
        <v>0.63</v>
      </c>
      <c r="AD62" s="21">
        <f t="shared" si="51"/>
        <v>0.00945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0.0206911703119104</v>
      </c>
      <c r="AR62" s="27">
        <f t="shared" si="55"/>
        <v>137.97</v>
      </c>
      <c r="AS62" s="1">
        <f t="shared" si="56"/>
        <v>0.1</v>
      </c>
      <c r="AT62" s="2">
        <f>$E$5/12</f>
        <v>2.9</v>
      </c>
      <c r="AU62" s="1">
        <f t="shared" si="57"/>
        <v>5546.8001720963</v>
      </c>
    </row>
    <row r="63" s="1" customFormat="1" spans="1:47">
      <c r="A63" s="6"/>
      <c r="B63" s="6"/>
      <c r="C63" s="9">
        <v>3</v>
      </c>
      <c r="D63" s="12">
        <v>19.0243139457742</v>
      </c>
      <c r="E63" s="13">
        <f t="shared" si="58"/>
        <v>13.7750419696429</v>
      </c>
      <c r="F63" s="9" t="s">
        <v>107</v>
      </c>
      <c r="G63" s="6">
        <v>4</v>
      </c>
      <c r="H63" s="11">
        <f t="shared" si="40"/>
        <v>19.0243139457742</v>
      </c>
      <c r="I63" s="11">
        <f t="shared" si="41"/>
        <v>292.174313945774</v>
      </c>
      <c r="J63" s="11">
        <f t="shared" si="42"/>
        <v>0.177508589936518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4.79227023105929</v>
      </c>
      <c r="P63" s="11">
        <f t="shared" si="45"/>
        <v>0.850669131310088</v>
      </c>
      <c r="Q63" s="17">
        <f t="shared" si="46"/>
        <v>0.0850669131310088</v>
      </c>
      <c r="R63" s="11">
        <f t="shared" si="47"/>
        <v>0.13797</v>
      </c>
      <c r="S63" s="18">
        <f t="shared" si="48"/>
        <v>0.616560941733774</v>
      </c>
      <c r="T63" s="3">
        <v>0.01</v>
      </c>
      <c r="U63" s="19">
        <f t="shared" si="49"/>
        <v>0.00616560941733774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0.0242156094173377</v>
      </c>
      <c r="AR63" s="27">
        <f t="shared" si="55"/>
        <v>137.97</v>
      </c>
      <c r="AS63" s="1">
        <f t="shared" si="56"/>
        <v>0.1</v>
      </c>
      <c r="AT63" s="2">
        <f>$E$5/12</f>
        <v>2.9</v>
      </c>
      <c r="AU63" s="1">
        <f t="shared" si="57"/>
        <v>6491.6166876355</v>
      </c>
    </row>
    <row r="64" s="1" customFormat="1" spans="1:47">
      <c r="A64" s="6"/>
      <c r="B64" s="6"/>
      <c r="C64" s="9">
        <v>4</v>
      </c>
      <c r="D64" s="12">
        <v>21.7358606693333</v>
      </c>
      <c r="E64" s="13">
        <f t="shared" si="58"/>
        <v>19.0243139457742</v>
      </c>
      <c r="F64" s="9" t="s">
        <v>107</v>
      </c>
      <c r="G64" s="6">
        <v>5</v>
      </c>
      <c r="H64" s="11">
        <f t="shared" si="40"/>
        <v>21.7358606693333</v>
      </c>
      <c r="I64" s="11">
        <f t="shared" si="41"/>
        <v>294.885860669333</v>
      </c>
      <c r="J64" s="11">
        <f t="shared" si="42"/>
        <v>0.241158151462634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3.74452104476174</v>
      </c>
      <c r="O64" s="11">
        <f t="shared" si="59"/>
        <v>1.57678005498746</v>
      </c>
      <c r="P64" s="11">
        <f t="shared" si="45"/>
        <v>0.380253363323926</v>
      </c>
      <c r="Q64" s="17">
        <f t="shared" si="46"/>
        <v>0.0380253363323926</v>
      </c>
      <c r="R64" s="11">
        <f t="shared" si="47"/>
        <v>0.13797</v>
      </c>
      <c r="S64" s="18">
        <f t="shared" si="48"/>
        <v>0.275605829762938</v>
      </c>
      <c r="T64" s="3">
        <v>0.01</v>
      </c>
      <c r="U64" s="19">
        <f t="shared" si="49"/>
        <v>0.00275605829762938</v>
      </c>
      <c r="V64" s="18"/>
      <c r="W64" s="3"/>
      <c r="X64" s="19"/>
      <c r="Y64" s="20">
        <v>0.05</v>
      </c>
      <c r="Z64" s="3">
        <v>0.06</v>
      </c>
      <c r="AA64" s="21">
        <f t="shared" si="50"/>
        <v>0.003</v>
      </c>
      <c r="AB64" s="3">
        <v>0.02</v>
      </c>
      <c r="AC64" s="3">
        <v>0.63</v>
      </c>
      <c r="AD64" s="21">
        <f t="shared" si="51"/>
        <v>0.0126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0.0259560582976294</v>
      </c>
      <c r="AR64" s="27">
        <f t="shared" si="55"/>
        <v>137.97</v>
      </c>
      <c r="AS64" s="1">
        <f t="shared" si="56"/>
        <v>0.1</v>
      </c>
      <c r="AT64" s="2">
        <f>$E$5/12</f>
        <v>2.9</v>
      </c>
      <c r="AU64" s="1">
        <f t="shared" si="57"/>
        <v>6958.18875693839</v>
      </c>
    </row>
    <row r="65" s="1" customFormat="1" spans="1:47">
      <c r="A65" s="6"/>
      <c r="B65" s="6"/>
      <c r="C65" s="9">
        <v>5</v>
      </c>
      <c r="D65" s="12">
        <v>27.0536909067742</v>
      </c>
      <c r="E65" s="13">
        <f t="shared" si="58"/>
        <v>21.7358606693333</v>
      </c>
      <c r="F65" s="9" t="s">
        <v>109</v>
      </c>
      <c r="G65" s="6">
        <v>6</v>
      </c>
      <c r="H65" s="11">
        <f t="shared" si="40"/>
        <v>27.0536909067742</v>
      </c>
      <c r="I65" s="11">
        <f t="shared" si="41"/>
        <v>300.203690906774</v>
      </c>
      <c r="J65" s="11">
        <f t="shared" si="42"/>
        <v>0.432832627108893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2.57622669166353</v>
      </c>
      <c r="P65" s="11">
        <f t="shared" si="45"/>
        <v>1.11507496698078</v>
      </c>
      <c r="Q65" s="17">
        <f t="shared" si="46"/>
        <v>0.111507496698078</v>
      </c>
      <c r="R65" s="11">
        <f t="shared" si="47"/>
        <v>0.13797</v>
      </c>
      <c r="S65" s="18">
        <f t="shared" si="48"/>
        <v>0.808201034268884</v>
      </c>
      <c r="T65" s="3">
        <v>0.01</v>
      </c>
      <c r="U65" s="19">
        <f t="shared" si="49"/>
        <v>0.00808201034268884</v>
      </c>
      <c r="V65" s="18"/>
      <c r="W65" s="3"/>
      <c r="X65" s="19"/>
      <c r="Y65" s="20">
        <v>0.05</v>
      </c>
      <c r="Z65" s="3">
        <v>0.06</v>
      </c>
      <c r="AA65" s="21">
        <f t="shared" si="50"/>
        <v>0.003</v>
      </c>
      <c r="AB65" s="3">
        <v>0.02</v>
      </c>
      <c r="AC65" s="3">
        <v>0.63</v>
      </c>
      <c r="AD65" s="21">
        <f t="shared" si="51"/>
        <v>0.0126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0.0312820103426888</v>
      </c>
      <c r="AR65" s="27">
        <f t="shared" si="55"/>
        <v>137.97</v>
      </c>
      <c r="AS65" s="1">
        <f t="shared" si="56"/>
        <v>0.1</v>
      </c>
      <c r="AT65" s="2">
        <f>$E$5/12</f>
        <v>2.9</v>
      </c>
      <c r="AU65" s="1">
        <f t="shared" si="57"/>
        <v>8385.94713284365</v>
      </c>
    </row>
    <row r="66" s="1" customFormat="1" spans="1:47">
      <c r="A66" s="6"/>
      <c r="B66" s="6"/>
      <c r="C66" s="9">
        <v>6</v>
      </c>
      <c r="D66" s="12">
        <v>26.8906363376667</v>
      </c>
      <c r="E66" s="13">
        <f t="shared" si="58"/>
        <v>27.0536909067742</v>
      </c>
      <c r="F66" s="9" t="s">
        <v>107</v>
      </c>
      <c r="G66" s="6">
        <v>7</v>
      </c>
      <c r="H66" s="11">
        <f t="shared" si="40"/>
        <v>26.8906363376667</v>
      </c>
      <c r="I66" s="11">
        <f t="shared" si="41"/>
        <v>300.040636337667</v>
      </c>
      <c r="J66" s="11">
        <f t="shared" si="42"/>
        <v>0.425270380819033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2.84085172468276</v>
      </c>
      <c r="P66" s="11">
        <f t="shared" si="45"/>
        <v>1.20813009480624</v>
      </c>
      <c r="Q66" s="17">
        <f t="shared" si="46"/>
        <v>0.120813009480624</v>
      </c>
      <c r="R66" s="11">
        <f t="shared" si="47"/>
        <v>0.13797</v>
      </c>
      <c r="S66" s="18">
        <f t="shared" si="48"/>
        <v>0.875646948471583</v>
      </c>
      <c r="T66" s="3">
        <v>0.01</v>
      </c>
      <c r="U66" s="19">
        <f t="shared" si="49"/>
        <v>0.00875646948471583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0.0319564694847158</v>
      </c>
      <c r="AR66" s="27">
        <f t="shared" si="55"/>
        <v>137.97</v>
      </c>
      <c r="AS66" s="1">
        <f t="shared" si="56"/>
        <v>0.1</v>
      </c>
      <c r="AT66" s="2">
        <f>$E$5/12</f>
        <v>2.9</v>
      </c>
      <c r="AU66" s="1">
        <f t="shared" si="57"/>
        <v>8566.75324620853</v>
      </c>
    </row>
    <row r="67" s="1" customFormat="1" spans="1:47">
      <c r="A67" s="6"/>
      <c r="B67" s="6"/>
      <c r="C67" s="9">
        <v>7</v>
      </c>
      <c r="D67" s="12">
        <v>28.0249958229032</v>
      </c>
      <c r="E67" s="13">
        <f t="shared" si="58"/>
        <v>26.8906363376667</v>
      </c>
      <c r="F67" s="9" t="s">
        <v>107</v>
      </c>
      <c r="G67" s="6">
        <v>8</v>
      </c>
      <c r="H67" s="11">
        <f t="shared" si="40"/>
        <v>28.0249958229032</v>
      </c>
      <c r="I67" s="11">
        <f t="shared" si="41"/>
        <v>301.174995822903</v>
      </c>
      <c r="J67" s="11">
        <f t="shared" si="42"/>
        <v>0.480560076231878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3.01242162987651</v>
      </c>
      <c r="P67" s="11">
        <f t="shared" si="45"/>
        <v>1.44764956809602</v>
      </c>
      <c r="Q67" s="17">
        <f t="shared" si="46"/>
        <v>0.144764956809602</v>
      </c>
      <c r="R67" s="11">
        <f t="shared" si="47"/>
        <v>0.13797</v>
      </c>
      <c r="S67" s="18">
        <f t="shared" si="48"/>
        <v>1.04924952387912</v>
      </c>
      <c r="T67" s="3">
        <v>0.01</v>
      </c>
      <c r="U67" s="19">
        <f t="shared" si="49"/>
        <v>0.0104924952387912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0.0336924952387911</v>
      </c>
      <c r="AR67" s="27">
        <f t="shared" si="55"/>
        <v>137.97</v>
      </c>
      <c r="AS67" s="1">
        <f t="shared" si="56"/>
        <v>0.1</v>
      </c>
      <c r="AT67" s="2">
        <f>$E$5/12</f>
        <v>2.9</v>
      </c>
      <c r="AU67" s="1">
        <f t="shared" si="57"/>
        <v>9032.13958281056</v>
      </c>
    </row>
    <row r="68" s="1" customFormat="1" spans="1:47">
      <c r="A68" s="6"/>
      <c r="B68" s="6"/>
      <c r="C68" s="9">
        <v>8</v>
      </c>
      <c r="D68" s="12">
        <v>27.3837646990323</v>
      </c>
      <c r="E68" s="13">
        <f t="shared" si="58"/>
        <v>28.0249958229032</v>
      </c>
      <c r="F68" s="9" t="s">
        <v>107</v>
      </c>
      <c r="G68" s="6">
        <v>9</v>
      </c>
      <c r="H68" s="11">
        <f t="shared" si="40"/>
        <v>27.3837646990323</v>
      </c>
      <c r="I68" s="11">
        <f t="shared" si="41"/>
        <v>300.533764699032</v>
      </c>
      <c r="J68" s="11">
        <f t="shared" si="42"/>
        <v>0.448528868372284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2.9444720617805</v>
      </c>
      <c r="P68" s="11">
        <f t="shared" si="45"/>
        <v>1.32068072182421</v>
      </c>
      <c r="Q68" s="17">
        <f t="shared" si="46"/>
        <v>0.132068072182421</v>
      </c>
      <c r="R68" s="11">
        <f t="shared" si="47"/>
        <v>0.13797</v>
      </c>
      <c r="S68" s="18">
        <f t="shared" si="48"/>
        <v>0.957223107794601</v>
      </c>
      <c r="T68" s="3">
        <v>0.01</v>
      </c>
      <c r="U68" s="19">
        <f t="shared" si="49"/>
        <v>0.00957223107794601</v>
      </c>
      <c r="V68" s="18"/>
      <c r="W68" s="3"/>
      <c r="X68" s="19"/>
      <c r="Y68" s="20">
        <v>0.05</v>
      </c>
      <c r="Z68" s="3">
        <v>0.06</v>
      </c>
      <c r="AA68" s="21">
        <f t="shared" si="50"/>
        <v>0.003</v>
      </c>
      <c r="AB68" s="3">
        <v>0.02</v>
      </c>
      <c r="AC68" s="3">
        <v>0.63</v>
      </c>
      <c r="AD68" s="21">
        <f t="shared" si="51"/>
        <v>0.0126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0.032772231077946</v>
      </c>
      <c r="AR68" s="27">
        <f t="shared" si="55"/>
        <v>137.97</v>
      </c>
      <c r="AS68" s="1">
        <f t="shared" si="56"/>
        <v>0.1</v>
      </c>
      <c r="AT68" s="2">
        <f>$E$5/12</f>
        <v>2.9</v>
      </c>
      <c r="AU68" s="1">
        <f t="shared" si="57"/>
        <v>8785.43911450444</v>
      </c>
    </row>
    <row r="69" s="1" customFormat="1" spans="1:47">
      <c r="A69" s="6"/>
      <c r="B69" s="6"/>
      <c r="C69" s="9">
        <v>9</v>
      </c>
      <c r="D69" s="12">
        <v>26.4511861043333</v>
      </c>
      <c r="E69" s="13">
        <f t="shared" si="58"/>
        <v>27.3837646990323</v>
      </c>
      <c r="F69" s="9" t="s">
        <v>107</v>
      </c>
      <c r="G69" s="6">
        <v>10</v>
      </c>
      <c r="H69" s="11">
        <f t="shared" si="40"/>
        <v>26.4511861043333</v>
      </c>
      <c r="I69" s="11">
        <f t="shared" si="41"/>
        <v>299.601186104333</v>
      </c>
      <c r="J69" s="11">
        <f t="shared" si="42"/>
        <v>0.405501963303271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3.00349133995628</v>
      </c>
      <c r="P69" s="11">
        <f t="shared" si="45"/>
        <v>1.21792163511664</v>
      </c>
      <c r="Q69" s="17">
        <f t="shared" si="46"/>
        <v>0.121792163511664</v>
      </c>
      <c r="R69" s="11">
        <f t="shared" si="47"/>
        <v>0.13797</v>
      </c>
      <c r="S69" s="18">
        <f t="shared" si="48"/>
        <v>0.882743810333148</v>
      </c>
      <c r="T69" s="3">
        <v>0.01</v>
      </c>
      <c r="U69" s="19">
        <f t="shared" si="49"/>
        <v>0.00882743810333148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0.0268774381033315</v>
      </c>
      <c r="AR69" s="27">
        <f t="shared" si="55"/>
        <v>137.97</v>
      </c>
      <c r="AS69" s="1">
        <f t="shared" si="56"/>
        <v>0.1</v>
      </c>
      <c r="AT69" s="2">
        <f>$E$5/12</f>
        <v>2.9</v>
      </c>
      <c r="AU69" s="1">
        <f t="shared" si="57"/>
        <v>7205.18830253164</v>
      </c>
    </row>
    <row r="70" s="1" customFormat="1" spans="1:47">
      <c r="A70" s="6"/>
      <c r="B70" s="6"/>
      <c r="C70" s="9">
        <v>10</v>
      </c>
      <c r="D70" s="12">
        <v>22.0456880441935</v>
      </c>
      <c r="E70" s="13">
        <f t="shared" si="58"/>
        <v>26.4511861043333</v>
      </c>
      <c r="F70" s="9" t="s">
        <v>107</v>
      </c>
      <c r="G70" s="6">
        <v>11</v>
      </c>
      <c r="H70" s="11">
        <f t="shared" si="40"/>
        <v>22.0456880441935</v>
      </c>
      <c r="I70" s="11">
        <f t="shared" si="41"/>
        <v>295.195688044194</v>
      </c>
      <c r="J70" s="11">
        <f t="shared" si="42"/>
        <v>0.249662099703833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1.69629121959766</v>
      </c>
      <c r="O70" s="11">
        <f t="shared" si="59"/>
        <v>1.46897848524198</v>
      </c>
      <c r="P70" s="11">
        <f t="shared" si="45"/>
        <v>0.366748253045269</v>
      </c>
      <c r="Q70" s="17">
        <f t="shared" si="46"/>
        <v>0.0366748253045269</v>
      </c>
      <c r="R70" s="11">
        <f t="shared" si="47"/>
        <v>0.13797</v>
      </c>
      <c r="S70" s="18">
        <f t="shared" si="48"/>
        <v>0.265817390045132</v>
      </c>
      <c r="T70" s="3">
        <v>0.01</v>
      </c>
      <c r="U70" s="19">
        <f t="shared" si="49"/>
        <v>0.00265817390045132</v>
      </c>
      <c r="V70" s="18"/>
      <c r="W70" s="3"/>
      <c r="X70" s="19"/>
      <c r="Y70" s="20">
        <v>0.04</v>
      </c>
      <c r="Z70" s="3">
        <v>0.06</v>
      </c>
      <c r="AA70" s="21">
        <f t="shared" si="50"/>
        <v>0.0024</v>
      </c>
      <c r="AB70" s="3">
        <v>0.015</v>
      </c>
      <c r="AC70" s="3">
        <v>0.63</v>
      </c>
      <c r="AD70" s="21">
        <f t="shared" si="51"/>
        <v>0.00945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0.0207081739004513</v>
      </c>
      <c r="AR70" s="27">
        <f t="shared" si="55"/>
        <v>137.97</v>
      </c>
      <c r="AS70" s="1">
        <f t="shared" si="56"/>
        <v>0.1</v>
      </c>
      <c r="AT70" s="2">
        <f>$E$5/12</f>
        <v>2.9</v>
      </c>
      <c r="AU70" s="1">
        <f t="shared" si="57"/>
        <v>5551.35842116696</v>
      </c>
    </row>
    <row r="71" s="1" customFormat="1" spans="1:48">
      <c r="A71" s="6"/>
      <c r="B71" s="6"/>
      <c r="C71" s="9">
        <v>11</v>
      </c>
      <c r="D71" s="12">
        <v>19.6641761203333</v>
      </c>
      <c r="E71" s="13">
        <f t="shared" si="58"/>
        <v>22.0456880441935</v>
      </c>
      <c r="F71" s="9" t="s">
        <v>109</v>
      </c>
      <c r="G71" s="6">
        <v>12</v>
      </c>
      <c r="H71" s="11">
        <f t="shared" si="40"/>
        <v>19.6641761203333</v>
      </c>
      <c r="I71" s="11">
        <f t="shared" si="41"/>
        <v>292.814176120333</v>
      </c>
      <c r="J71" s="11">
        <f t="shared" si="42"/>
        <v>0.190917599491269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2.48193023219671</v>
      </c>
      <c r="P71" s="11">
        <f t="shared" si="45"/>
        <v>0.473844162035804</v>
      </c>
      <c r="Q71" s="17">
        <f t="shared" si="46"/>
        <v>0.0473844162035804</v>
      </c>
      <c r="R71" s="11">
        <f t="shared" si="47"/>
        <v>0.13797</v>
      </c>
      <c r="S71" s="18">
        <f t="shared" si="48"/>
        <v>0.343439995677179</v>
      </c>
      <c r="T71" s="3">
        <v>0.01</v>
      </c>
      <c r="U71" s="19">
        <f t="shared" si="49"/>
        <v>0.00343439995677179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0.0157343999567718</v>
      </c>
      <c r="AR71" s="27">
        <f t="shared" si="55"/>
        <v>137.97</v>
      </c>
      <c r="AS71" s="1">
        <f t="shared" si="56"/>
        <v>0.1</v>
      </c>
      <c r="AT71" s="2">
        <f>$E$5/12</f>
        <v>2.9</v>
      </c>
      <c r="AU71" s="1">
        <f t="shared" si="57"/>
        <v>4218.01043983557</v>
      </c>
      <c r="AV71" s="1">
        <f>SUM(AU60:AU71)</f>
        <v>78039.718057027</v>
      </c>
    </row>
    <row r="72" s="1" customFormat="1" spans="1:46">
      <c r="A72" s="6"/>
      <c r="B72" s="6"/>
      <c r="C72" s="9">
        <v>12</v>
      </c>
      <c r="D72" s="12">
        <v>14.4020257294839</v>
      </c>
      <c r="E72" s="13">
        <f t="shared" si="58"/>
        <v>19.6641761203333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14.14</v>
      </c>
      <c r="E76" s="9"/>
      <c r="F76" s="9"/>
      <c r="G76" s="6">
        <v>1</v>
      </c>
      <c r="H76" s="11">
        <f t="shared" ref="H76:H87" si="60">E77</f>
        <v>14.14</v>
      </c>
      <c r="I76" s="11">
        <f t="shared" ref="I76:I87" si="61">H76+273.15</f>
        <v>287.29</v>
      </c>
      <c r="J76" s="11">
        <f t="shared" ref="J76:J87" si="62">EXP(($C$18*(I76-$C$16))/($C$19*I76*$C$16))</f>
        <v>0.100730114128035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0.00788334858606445</v>
      </c>
      <c r="Q76" s="17">
        <f t="shared" ref="Q76:Q87" si="66">P76*$B$78</f>
        <v>0.00102483531618838</v>
      </c>
      <c r="R76" s="11">
        <f t="shared" ref="R76:R87" si="67">L76*$B$78</f>
        <v>0.0101740708333333</v>
      </c>
      <c r="S76" s="18">
        <f t="shared" ref="S76:S87" si="68">Q76/R76</f>
        <v>0.100730114128035</v>
      </c>
      <c r="T76" s="3">
        <v>0.01</v>
      </c>
      <c r="U76" s="19">
        <f t="shared" ref="U76:U87" si="69">S76*T76</f>
        <v>0.00100730114128035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0.0126073011412804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12.7234850678065</v>
      </c>
      <c r="E77" s="13">
        <f t="shared" ref="E77:E88" si="78">D76</f>
        <v>14.14</v>
      </c>
      <c r="F77" s="9" t="s">
        <v>107</v>
      </c>
      <c r="G77" s="6">
        <v>2</v>
      </c>
      <c r="H77" s="11">
        <f t="shared" si="60"/>
        <v>12.7234850678065</v>
      </c>
      <c r="I77" s="11">
        <f t="shared" si="61"/>
        <v>285.873485067806</v>
      </c>
      <c r="J77" s="11">
        <f t="shared" si="62"/>
        <v>0.0851580799614388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0.148640818080602</v>
      </c>
      <c r="P77" s="11">
        <f t="shared" si="65"/>
        <v>0.0126579666716416</v>
      </c>
      <c r="Q77" s="17">
        <f t="shared" si="66"/>
        <v>0.00164553566731341</v>
      </c>
      <c r="R77" s="11">
        <f t="shared" si="67"/>
        <v>0.0101740708333333</v>
      </c>
      <c r="S77" s="18">
        <f t="shared" si="68"/>
        <v>0.161738176809438</v>
      </c>
      <c r="T77" s="3">
        <v>0.01</v>
      </c>
      <c r="U77" s="19">
        <f t="shared" si="69"/>
        <v>0.00161738176809438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0.0132173817680944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13.7750419696429</v>
      </c>
      <c r="E78" s="13">
        <f t="shared" si="78"/>
        <v>12.7234850678065</v>
      </c>
      <c r="F78" s="9" t="s">
        <v>107</v>
      </c>
      <c r="G78" s="6">
        <v>3</v>
      </c>
      <c r="H78" s="11">
        <f t="shared" si="60"/>
        <v>13.7750419696429</v>
      </c>
      <c r="I78" s="11">
        <f t="shared" si="61"/>
        <v>286.925041969643</v>
      </c>
      <c r="J78" s="11">
        <f t="shared" si="62"/>
        <v>0.0964799897355301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0.214244934742294</v>
      </c>
      <c r="P78" s="11">
        <f t="shared" si="65"/>
        <v>0.0206703491048258</v>
      </c>
      <c r="Q78" s="17">
        <f t="shared" si="66"/>
        <v>0.00268714538362736</v>
      </c>
      <c r="R78" s="11">
        <f t="shared" si="67"/>
        <v>0.0101740708333333</v>
      </c>
      <c r="S78" s="18">
        <f t="shared" si="68"/>
        <v>0.264117031191042</v>
      </c>
      <c r="T78" s="3">
        <v>0.01</v>
      </c>
      <c r="U78" s="19">
        <f t="shared" si="69"/>
        <v>0.00264117031191042</v>
      </c>
      <c r="V78" s="18"/>
      <c r="W78" s="3"/>
      <c r="X78" s="19"/>
      <c r="Y78" s="20">
        <v>0.04</v>
      </c>
      <c r="Z78" s="3">
        <v>0.17</v>
      </c>
      <c r="AA78" s="21">
        <f t="shared" si="70"/>
        <v>0.0068</v>
      </c>
      <c r="AB78" s="3">
        <v>0.015</v>
      </c>
      <c r="AC78" s="3">
        <v>0.03</v>
      </c>
      <c r="AD78" s="21">
        <f t="shared" si="71"/>
        <v>0.00045</v>
      </c>
      <c r="AE78" s="18"/>
      <c r="AF78" s="3"/>
      <c r="AG78" s="19"/>
      <c r="AH78" s="18"/>
      <c r="AI78" s="3"/>
      <c r="AJ78" s="19"/>
      <c r="AL78" s="21"/>
      <c r="AM78" s="21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0.0217411703119104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19.0243139457742</v>
      </c>
      <c r="E79" s="13">
        <f t="shared" si="78"/>
        <v>13.7750419696429</v>
      </c>
      <c r="F79" s="9" t="s">
        <v>107</v>
      </c>
      <c r="G79" s="6">
        <v>4</v>
      </c>
      <c r="H79" s="11">
        <f t="shared" si="60"/>
        <v>19.0243139457742</v>
      </c>
      <c r="I79" s="11">
        <f t="shared" si="61"/>
        <v>292.174313945774</v>
      </c>
      <c r="J79" s="11">
        <f t="shared" si="62"/>
        <v>0.177508589936518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0.271836668970801</v>
      </c>
      <c r="P79" s="11">
        <f t="shared" si="65"/>
        <v>0.0482533438020471</v>
      </c>
      <c r="Q79" s="17">
        <f t="shared" si="66"/>
        <v>0.00627293469426612</v>
      </c>
      <c r="R79" s="11">
        <f t="shared" si="67"/>
        <v>0.0101740708333333</v>
      </c>
      <c r="S79" s="18">
        <f t="shared" si="68"/>
        <v>0.616560941733776</v>
      </c>
      <c r="T79" s="3">
        <v>0.01</v>
      </c>
      <c r="U79" s="19">
        <f t="shared" si="69"/>
        <v>0.00616560941733776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0.0252656094173378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21.7358606693333</v>
      </c>
      <c r="E80" s="13">
        <f t="shared" si="78"/>
        <v>19.0243139457742</v>
      </c>
      <c r="F80" s="9" t="s">
        <v>107</v>
      </c>
      <c r="G80" s="6">
        <v>5</v>
      </c>
      <c r="H80" s="11">
        <f t="shared" si="60"/>
        <v>21.7358606693333</v>
      </c>
      <c r="I80" s="11">
        <f t="shared" si="61"/>
        <v>294.885860669333</v>
      </c>
      <c r="J80" s="11">
        <f t="shared" si="62"/>
        <v>0.241158151462634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0.212404158910316</v>
      </c>
      <c r="O80" s="11">
        <f t="shared" si="79"/>
        <v>0.089441249591771</v>
      </c>
      <c r="P80" s="11">
        <f t="shared" si="65"/>
        <v>0.0215694864160595</v>
      </c>
      <c r="Q80" s="17">
        <f t="shared" si="66"/>
        <v>0.00280403323408774</v>
      </c>
      <c r="R80" s="11">
        <f t="shared" si="67"/>
        <v>0.0101740708333333</v>
      </c>
      <c r="S80" s="18">
        <f t="shared" si="68"/>
        <v>0.275605829762939</v>
      </c>
      <c r="T80" s="3">
        <v>0.01</v>
      </c>
      <c r="U80" s="19">
        <f t="shared" si="69"/>
        <v>0.00275605829762939</v>
      </c>
      <c r="V80" s="18"/>
      <c r="W80" s="3"/>
      <c r="X80" s="19"/>
      <c r="Y80" s="20">
        <v>0.05</v>
      </c>
      <c r="Z80" s="3">
        <v>0.17</v>
      </c>
      <c r="AA80" s="21">
        <f t="shared" si="70"/>
        <v>0.0085</v>
      </c>
      <c r="AB80" s="3">
        <v>0.02</v>
      </c>
      <c r="AC80" s="3">
        <v>0.03</v>
      </c>
      <c r="AD80" s="21">
        <f t="shared" si="71"/>
        <v>0.0006</v>
      </c>
      <c r="AE80" s="18"/>
      <c r="AF80" s="3"/>
      <c r="AG80" s="19"/>
      <c r="AH80" s="18"/>
      <c r="AI80" s="3"/>
      <c r="AJ80" s="19"/>
      <c r="AL80" s="21"/>
      <c r="AM80" s="21"/>
      <c r="AN80" s="3">
        <v>0.02</v>
      </c>
      <c r="AO80" s="3">
        <v>0.79</v>
      </c>
      <c r="AP80" s="3">
        <f t="shared" si="72"/>
        <v>0.0158</v>
      </c>
      <c r="AQ80" s="1">
        <f t="shared" si="73"/>
        <v>0.0276560582976294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27.0536909067742</v>
      </c>
      <c r="E81" s="13">
        <f t="shared" si="78"/>
        <v>21.7358606693333</v>
      </c>
      <c r="F81" s="9" t="s">
        <v>109</v>
      </c>
      <c r="G81" s="6">
        <v>6</v>
      </c>
      <c r="H81" s="11">
        <f t="shared" si="60"/>
        <v>27.0536909067742</v>
      </c>
      <c r="I81" s="11">
        <f t="shared" si="61"/>
        <v>300.203690906774</v>
      </c>
      <c r="J81" s="11">
        <f t="shared" si="62"/>
        <v>0.432832627108893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0.146133846509045</v>
      </c>
      <c r="P81" s="11">
        <f t="shared" si="65"/>
        <v>0.0632514966940376</v>
      </c>
      <c r="Q81" s="17">
        <f t="shared" si="66"/>
        <v>0.00822269457022488</v>
      </c>
      <c r="R81" s="11">
        <f t="shared" si="67"/>
        <v>0.0101740708333333</v>
      </c>
      <c r="S81" s="18">
        <f t="shared" si="68"/>
        <v>0.808201034268886</v>
      </c>
      <c r="T81" s="3">
        <v>0.01</v>
      </c>
      <c r="U81" s="19">
        <f t="shared" si="69"/>
        <v>0.00808201034268886</v>
      </c>
      <c r="V81" s="18"/>
      <c r="W81" s="3"/>
      <c r="X81" s="19"/>
      <c r="Y81" s="20">
        <v>0.05</v>
      </c>
      <c r="Z81" s="3">
        <v>0.17</v>
      </c>
      <c r="AA81" s="21">
        <f t="shared" si="70"/>
        <v>0.0085</v>
      </c>
      <c r="AB81" s="3">
        <v>0.02</v>
      </c>
      <c r="AC81" s="3">
        <v>0.03</v>
      </c>
      <c r="AD81" s="21">
        <f t="shared" si="71"/>
        <v>0.0006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0.02</v>
      </c>
      <c r="AO81" s="3">
        <v>0.79</v>
      </c>
      <c r="AP81" s="3">
        <f t="shared" si="72"/>
        <v>0.0158</v>
      </c>
      <c r="AQ81" s="1">
        <f t="shared" si="73"/>
        <v>0.0329820103426889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26.8906363376667</v>
      </c>
      <c r="E82" s="13">
        <f t="shared" si="78"/>
        <v>27.0536909067742</v>
      </c>
      <c r="F82" s="9" t="s">
        <v>107</v>
      </c>
      <c r="G82" s="6">
        <v>7</v>
      </c>
      <c r="H82" s="11">
        <f t="shared" si="60"/>
        <v>26.8906363376667</v>
      </c>
      <c r="I82" s="11">
        <f t="shared" si="61"/>
        <v>300.040636337667</v>
      </c>
      <c r="J82" s="11">
        <f t="shared" si="62"/>
        <v>0.425270380819033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0.16114443314834</v>
      </c>
      <c r="P82" s="11">
        <f t="shared" si="65"/>
        <v>0.068529954451862</v>
      </c>
      <c r="Q82" s="17">
        <f t="shared" si="66"/>
        <v>0.00890889407874206</v>
      </c>
      <c r="R82" s="11">
        <f t="shared" si="67"/>
        <v>0.0101740708333333</v>
      </c>
      <c r="S82" s="18">
        <f t="shared" si="68"/>
        <v>0.875646948471585</v>
      </c>
      <c r="T82" s="3">
        <v>0.01</v>
      </c>
      <c r="U82" s="19">
        <f t="shared" si="69"/>
        <v>0.00875646948471585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0.0336564694847159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28.0249958229032</v>
      </c>
      <c r="E83" s="13">
        <f t="shared" si="78"/>
        <v>26.8906363376667</v>
      </c>
      <c r="F83" s="9" t="s">
        <v>107</v>
      </c>
      <c r="G83" s="6">
        <v>8</v>
      </c>
      <c r="H83" s="11">
        <f t="shared" si="60"/>
        <v>28.0249958229032</v>
      </c>
      <c r="I83" s="11">
        <f t="shared" si="61"/>
        <v>301.174995822903</v>
      </c>
      <c r="J83" s="11">
        <f t="shared" si="62"/>
        <v>0.480560076231878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0.170876562029812</v>
      </c>
      <c r="P83" s="11">
        <f t="shared" si="65"/>
        <v>0.0821164536752876</v>
      </c>
      <c r="Q83" s="17">
        <f t="shared" si="66"/>
        <v>0.0106751389777874</v>
      </c>
      <c r="R83" s="11">
        <f t="shared" si="67"/>
        <v>0.0101740708333333</v>
      </c>
      <c r="S83" s="18">
        <f t="shared" si="68"/>
        <v>1.04924952387912</v>
      </c>
      <c r="T83" s="3">
        <v>0.01</v>
      </c>
      <c r="U83" s="19">
        <f t="shared" si="69"/>
        <v>0.0104924952387912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0.0353924952387912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27.3837646990323</v>
      </c>
      <c r="E84" s="13">
        <f t="shared" si="78"/>
        <v>28.0249958229032</v>
      </c>
      <c r="F84" s="9" t="s">
        <v>107</v>
      </c>
      <c r="G84" s="6">
        <v>9</v>
      </c>
      <c r="H84" s="11">
        <f t="shared" si="60"/>
        <v>27.3837646990323</v>
      </c>
      <c r="I84" s="11">
        <f t="shared" si="61"/>
        <v>300.533764699032</v>
      </c>
      <c r="J84" s="11">
        <f t="shared" si="62"/>
        <v>0.448528868372284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0.167022191687857</v>
      </c>
      <c r="P84" s="11">
        <f t="shared" si="65"/>
        <v>0.0749142746308134</v>
      </c>
      <c r="Q84" s="17">
        <f t="shared" si="66"/>
        <v>0.00973885570200574</v>
      </c>
      <c r="R84" s="11">
        <f t="shared" si="67"/>
        <v>0.0101740708333333</v>
      </c>
      <c r="S84" s="18">
        <f t="shared" si="68"/>
        <v>0.957223107794604</v>
      </c>
      <c r="T84" s="3">
        <v>0.01</v>
      </c>
      <c r="U84" s="19">
        <f t="shared" si="69"/>
        <v>0.00957223107794604</v>
      </c>
      <c r="V84" s="18"/>
      <c r="W84" s="3"/>
      <c r="X84" s="19"/>
      <c r="Y84" s="20">
        <v>0.05</v>
      </c>
      <c r="Z84" s="3">
        <v>0.17</v>
      </c>
      <c r="AA84" s="21">
        <f t="shared" si="70"/>
        <v>0.0085</v>
      </c>
      <c r="AB84" s="3">
        <v>0.02</v>
      </c>
      <c r="AC84" s="3">
        <v>0.03</v>
      </c>
      <c r="AD84" s="21">
        <f t="shared" si="71"/>
        <v>0.0006</v>
      </c>
      <c r="AE84" s="18"/>
      <c r="AF84" s="3"/>
      <c r="AG84" s="19"/>
      <c r="AH84" s="18"/>
      <c r="AI84" s="3"/>
      <c r="AJ84" s="19"/>
      <c r="AL84" s="21"/>
      <c r="AM84" s="21"/>
      <c r="AN84" s="3">
        <v>0.02</v>
      </c>
      <c r="AO84" s="3">
        <v>0.79</v>
      </c>
      <c r="AP84" s="3">
        <f t="shared" si="72"/>
        <v>0.0158</v>
      </c>
      <c r="AQ84" s="1">
        <f t="shared" si="73"/>
        <v>0.034472231077946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26.4511861043333</v>
      </c>
      <c r="E85" s="13">
        <f t="shared" si="78"/>
        <v>27.3837646990323</v>
      </c>
      <c r="F85" s="9" t="s">
        <v>107</v>
      </c>
      <c r="G85" s="6">
        <v>10</v>
      </c>
      <c r="H85" s="11">
        <f t="shared" si="60"/>
        <v>26.4511861043333</v>
      </c>
      <c r="I85" s="11">
        <f t="shared" si="61"/>
        <v>299.601186104333</v>
      </c>
      <c r="J85" s="11">
        <f t="shared" si="62"/>
        <v>0.405501963303271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0.170370000390377</v>
      </c>
      <c r="P85" s="11">
        <f t="shared" si="65"/>
        <v>0.069085369646277</v>
      </c>
      <c r="Q85" s="17">
        <f t="shared" si="66"/>
        <v>0.00898109805401601</v>
      </c>
      <c r="R85" s="11">
        <f t="shared" si="67"/>
        <v>0.0101740708333333</v>
      </c>
      <c r="S85" s="18">
        <f t="shared" si="68"/>
        <v>0.882743810333151</v>
      </c>
      <c r="T85" s="3">
        <v>0.01</v>
      </c>
      <c r="U85" s="19">
        <f t="shared" si="69"/>
        <v>0.00882743810333151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0.0279274381033315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22.0456880441935</v>
      </c>
      <c r="E86" s="13">
        <f t="shared" si="78"/>
        <v>26.4511861043333</v>
      </c>
      <c r="F86" s="9" t="s">
        <v>107</v>
      </c>
      <c r="G86" s="6">
        <v>11</v>
      </c>
      <c r="H86" s="11">
        <f t="shared" si="60"/>
        <v>22.0456880441935</v>
      </c>
      <c r="I86" s="11">
        <f t="shared" si="61"/>
        <v>295.195688044194</v>
      </c>
      <c r="J86" s="11">
        <f t="shared" si="62"/>
        <v>0.249662099703833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0.0962203992068953</v>
      </c>
      <c r="O86" s="11">
        <f t="shared" si="79"/>
        <v>0.0833263148705383</v>
      </c>
      <c r="P86" s="11">
        <f t="shared" si="65"/>
        <v>0.0208034227311613</v>
      </c>
      <c r="Q86" s="17">
        <f t="shared" si="66"/>
        <v>0.00270444495505097</v>
      </c>
      <c r="R86" s="11">
        <f t="shared" si="67"/>
        <v>0.0101740708333333</v>
      </c>
      <c r="S86" s="18">
        <f t="shared" si="68"/>
        <v>0.265817390045133</v>
      </c>
      <c r="T86" s="3">
        <v>0.01</v>
      </c>
      <c r="U86" s="19">
        <f t="shared" si="69"/>
        <v>0.00265817390045133</v>
      </c>
      <c r="V86" s="18"/>
      <c r="W86" s="3"/>
      <c r="X86" s="19"/>
      <c r="Y86" s="20">
        <v>0.04</v>
      </c>
      <c r="Z86" s="3">
        <v>0.17</v>
      </c>
      <c r="AA86" s="21">
        <f t="shared" si="70"/>
        <v>0.0068</v>
      </c>
      <c r="AB86" s="3">
        <v>0.015</v>
      </c>
      <c r="AC86" s="3">
        <v>0.03</v>
      </c>
      <c r="AD86" s="21">
        <f t="shared" si="71"/>
        <v>0.00045</v>
      </c>
      <c r="AE86" s="18"/>
      <c r="AF86" s="3"/>
      <c r="AG86" s="19"/>
      <c r="AH86" s="18"/>
      <c r="AI86" s="3"/>
      <c r="AJ86" s="19"/>
      <c r="AL86" s="21"/>
      <c r="AM86" s="21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0.0217581739004513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19.6641761203333</v>
      </c>
      <c r="E87" s="13">
        <f t="shared" si="78"/>
        <v>22.0456880441935</v>
      </c>
      <c r="F87" s="9" t="s">
        <v>109</v>
      </c>
      <c r="G87" s="6">
        <v>12</v>
      </c>
      <c r="H87" s="11">
        <f t="shared" si="60"/>
        <v>19.6641761203333</v>
      </c>
      <c r="I87" s="11">
        <f t="shared" si="61"/>
        <v>292.814176120333</v>
      </c>
      <c r="J87" s="11">
        <f t="shared" si="62"/>
        <v>0.190917599491269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0.14078497547271</v>
      </c>
      <c r="P87" s="11">
        <f t="shared" si="65"/>
        <v>0.026878329561687</v>
      </c>
      <c r="Q87" s="17">
        <f t="shared" si="66"/>
        <v>0.00349418284301931</v>
      </c>
      <c r="R87" s="11">
        <f t="shared" si="67"/>
        <v>0.0101740708333333</v>
      </c>
      <c r="S87" s="18">
        <f t="shared" si="68"/>
        <v>0.34343999567718</v>
      </c>
      <c r="T87" s="3">
        <v>0.01</v>
      </c>
      <c r="U87" s="19">
        <f t="shared" si="69"/>
        <v>0.0034343999567718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0.0150343999567718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14.4020257294839</v>
      </c>
      <c r="E88" s="13">
        <f t="shared" si="78"/>
        <v>19.6641761203333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14.14</v>
      </c>
      <c r="E91" s="9"/>
      <c r="F91" s="9"/>
      <c r="G91" s="6">
        <v>1</v>
      </c>
      <c r="H91" s="11">
        <f t="shared" ref="H91:H102" si="80">E92</f>
        <v>14.14</v>
      </c>
      <c r="I91" s="11">
        <f t="shared" ref="I91:I102" si="81">H91+273.15</f>
        <v>287.29</v>
      </c>
      <c r="J91" s="11">
        <f t="shared" ref="J91:J102" si="82">EXP(($C$18*(I91-$C$16))/($C$19*I91*$C$16))</f>
        <v>0.100730114128035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0.00764743026460042</v>
      </c>
      <c r="Q91" s="17">
        <f t="shared" ref="Q91:Q102" si="86">P91*$B$93</f>
        <v>0.000994165934398055</v>
      </c>
      <c r="R91" s="11">
        <f t="shared" ref="R91:R102" si="87">L91*$B$93</f>
        <v>0.0098696</v>
      </c>
      <c r="S91" s="18">
        <f t="shared" ref="S91:S102" si="88">Q91/R91</f>
        <v>0.100730114128035</v>
      </c>
      <c r="T91" s="3">
        <v>0.01</v>
      </c>
      <c r="U91" s="19">
        <f t="shared" ref="U91:U102" si="89">S91*T91</f>
        <v>0.00100730114128035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0.0158073011412804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13.95</v>
      </c>
      <c r="AU91" s="1">
        <f t="shared" ref="AU91:AU102" si="96">AT91*10000*AS91*0.67*AR91*AQ91</f>
        <v>1458.16372177851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12.7234850678065</v>
      </c>
      <c r="E92" s="13">
        <f t="shared" ref="E92:E103" si="97">D91</f>
        <v>14.14</v>
      </c>
      <c r="F92" s="9" t="s">
        <v>107</v>
      </c>
      <c r="G92" s="6">
        <v>2</v>
      </c>
      <c r="H92" s="11">
        <f t="shared" si="80"/>
        <v>12.7234850678065</v>
      </c>
      <c r="I92" s="11">
        <f t="shared" si="81"/>
        <v>285.873485067806</v>
      </c>
      <c r="J92" s="11">
        <f t="shared" si="82"/>
        <v>0.0851580799614388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0.1441925697354</v>
      </c>
      <c r="P92" s="11">
        <f t="shared" si="85"/>
        <v>0.0122791623833725</v>
      </c>
      <c r="Q92" s="17">
        <f t="shared" si="86"/>
        <v>0.00159629110983842</v>
      </c>
      <c r="R92" s="11">
        <f t="shared" si="87"/>
        <v>0.0098696</v>
      </c>
      <c r="S92" s="18">
        <f t="shared" si="88"/>
        <v>0.161738176809438</v>
      </c>
      <c r="T92" s="3">
        <v>0.01</v>
      </c>
      <c r="U92" s="19">
        <f t="shared" si="89"/>
        <v>0.00161738176809438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0.0164173817680944</v>
      </c>
      <c r="AR92" s="27">
        <f t="shared" si="93"/>
        <v>7.592</v>
      </c>
      <c r="AS92" s="1">
        <f t="shared" si="94"/>
        <v>0.13</v>
      </c>
      <c r="AT92" s="2">
        <f t="shared" si="95"/>
        <v>13.95</v>
      </c>
      <c r="AU92" s="1">
        <f t="shared" si="96"/>
        <v>1514.44135130105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13.7750419696429</v>
      </c>
      <c r="E93" s="13">
        <f t="shared" si="97"/>
        <v>12.7234850678065</v>
      </c>
      <c r="F93" s="9" t="s">
        <v>107</v>
      </c>
      <c r="G93" s="6">
        <v>3</v>
      </c>
      <c r="H93" s="11">
        <f t="shared" si="80"/>
        <v>13.7750419696429</v>
      </c>
      <c r="I93" s="11">
        <f t="shared" si="81"/>
        <v>286.925041969643</v>
      </c>
      <c r="J93" s="11">
        <f t="shared" si="82"/>
        <v>0.0964799897355301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0.207833407352027</v>
      </c>
      <c r="P93" s="11">
        <f t="shared" si="85"/>
        <v>0.0200517650080238</v>
      </c>
      <c r="Q93" s="17">
        <f t="shared" si="86"/>
        <v>0.0026067294510431</v>
      </c>
      <c r="R93" s="11">
        <f t="shared" si="87"/>
        <v>0.0098696</v>
      </c>
      <c r="S93" s="18">
        <f t="shared" si="88"/>
        <v>0.264117031191041</v>
      </c>
      <c r="T93" s="3">
        <v>0.01</v>
      </c>
      <c r="U93" s="19">
        <f t="shared" si="89"/>
        <v>0.00264117031191041</v>
      </c>
      <c r="V93" s="18"/>
      <c r="W93" s="3"/>
      <c r="X93" s="19"/>
      <c r="Y93" s="20">
        <v>0.04</v>
      </c>
      <c r="Z93" s="3">
        <v>0.49</v>
      </c>
      <c r="AA93" s="21">
        <f t="shared" si="90"/>
        <v>0.0196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0.015</v>
      </c>
      <c r="AO93" s="3">
        <v>0.5</v>
      </c>
      <c r="AP93" s="3">
        <f t="shared" si="91"/>
        <v>0.0075</v>
      </c>
      <c r="AQ93" s="1">
        <f t="shared" si="92"/>
        <v>0.0297411703119104</v>
      </c>
      <c r="AR93" s="27">
        <f t="shared" si="93"/>
        <v>7.592</v>
      </c>
      <c r="AS93" s="1">
        <f t="shared" si="94"/>
        <v>0.13</v>
      </c>
      <c r="AT93" s="2">
        <f t="shared" si="95"/>
        <v>13.95</v>
      </c>
      <c r="AU93" s="1">
        <f t="shared" si="96"/>
        <v>2743.51043258174</v>
      </c>
    </row>
    <row r="94" s="1" customFormat="1" spans="1:47">
      <c r="A94" s="6"/>
      <c r="B94" s="6"/>
      <c r="C94" s="9">
        <v>3</v>
      </c>
      <c r="D94" s="12">
        <v>19.0243139457742</v>
      </c>
      <c r="E94" s="13">
        <f t="shared" si="97"/>
        <v>13.7750419696429</v>
      </c>
      <c r="F94" s="9" t="s">
        <v>107</v>
      </c>
      <c r="G94" s="6">
        <v>4</v>
      </c>
      <c r="H94" s="11">
        <f t="shared" si="80"/>
        <v>19.0243139457742</v>
      </c>
      <c r="I94" s="11">
        <f t="shared" si="81"/>
        <v>292.174313945774</v>
      </c>
      <c r="J94" s="11">
        <f t="shared" si="82"/>
        <v>0.177508589936518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0.263701642344003</v>
      </c>
      <c r="P94" s="11">
        <f t="shared" si="85"/>
        <v>0.0468093066964281</v>
      </c>
      <c r="Q94" s="17">
        <f t="shared" si="86"/>
        <v>0.00608520987053566</v>
      </c>
      <c r="R94" s="11">
        <f t="shared" si="87"/>
        <v>0.0098696</v>
      </c>
      <c r="S94" s="18">
        <f t="shared" si="88"/>
        <v>0.616560941733774</v>
      </c>
      <c r="T94" s="3">
        <v>0.01</v>
      </c>
      <c r="U94" s="19">
        <f t="shared" si="89"/>
        <v>0.00616560941733774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0.0332656094173377</v>
      </c>
      <c r="AR94" s="27">
        <f t="shared" si="93"/>
        <v>7.592</v>
      </c>
      <c r="AS94" s="1">
        <f t="shared" si="94"/>
        <v>0.13</v>
      </c>
      <c r="AT94" s="2">
        <f t="shared" si="95"/>
        <v>13.95</v>
      </c>
      <c r="AU94" s="1">
        <f t="shared" si="96"/>
        <v>3068.62660498962</v>
      </c>
    </row>
    <row r="95" s="1" customFormat="1" spans="1:47">
      <c r="A95" s="6"/>
      <c r="B95" s="6"/>
      <c r="C95" s="9">
        <v>4</v>
      </c>
      <c r="D95" s="12">
        <v>21.7358606693333</v>
      </c>
      <c r="E95" s="13">
        <f t="shared" si="97"/>
        <v>19.0243139457742</v>
      </c>
      <c r="F95" s="9" t="s">
        <v>107</v>
      </c>
      <c r="G95" s="6">
        <v>5</v>
      </c>
      <c r="H95" s="11">
        <f t="shared" si="80"/>
        <v>21.7358606693333</v>
      </c>
      <c r="I95" s="11">
        <f t="shared" si="81"/>
        <v>294.885860669333</v>
      </c>
      <c r="J95" s="11">
        <f t="shared" si="82"/>
        <v>0.241158151462634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0.206047718865196</v>
      </c>
      <c r="O95" s="11">
        <f t="shared" si="98"/>
        <v>0.0867646167823787</v>
      </c>
      <c r="P95" s="11">
        <f t="shared" si="85"/>
        <v>0.0209239945956023</v>
      </c>
      <c r="Q95" s="17">
        <f t="shared" si="86"/>
        <v>0.00272011929742829</v>
      </c>
      <c r="R95" s="11">
        <f t="shared" si="87"/>
        <v>0.0098696</v>
      </c>
      <c r="S95" s="18">
        <f t="shared" si="88"/>
        <v>0.275605829762938</v>
      </c>
      <c r="T95" s="3">
        <v>0.01</v>
      </c>
      <c r="U95" s="19">
        <f t="shared" si="89"/>
        <v>0.00275605829762938</v>
      </c>
      <c r="V95" s="18"/>
      <c r="W95" s="3"/>
      <c r="X95" s="19"/>
      <c r="Y95" s="20">
        <v>0.05</v>
      </c>
      <c r="Z95" s="3">
        <v>0.49</v>
      </c>
      <c r="AA95" s="21">
        <f t="shared" si="90"/>
        <v>0.0245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0.02</v>
      </c>
      <c r="AO95" s="3">
        <v>0.5</v>
      </c>
      <c r="AP95" s="3">
        <f t="shared" si="91"/>
        <v>0.01</v>
      </c>
      <c r="AQ95" s="1">
        <f t="shared" si="92"/>
        <v>0.0372560582976294</v>
      </c>
      <c r="AR95" s="27">
        <f t="shared" si="93"/>
        <v>7.592</v>
      </c>
      <c r="AS95" s="1">
        <f t="shared" si="94"/>
        <v>0.13</v>
      </c>
      <c r="AT95" s="2">
        <f t="shared" si="95"/>
        <v>13.95</v>
      </c>
      <c r="AU95" s="1">
        <f t="shared" si="96"/>
        <v>3436.73041593414</v>
      </c>
    </row>
    <row r="96" s="1" customFormat="1" spans="1:47">
      <c r="A96" s="6"/>
      <c r="B96" s="6"/>
      <c r="C96" s="9">
        <v>5</v>
      </c>
      <c r="D96" s="12">
        <v>27.0536909067742</v>
      </c>
      <c r="E96" s="13">
        <f t="shared" si="97"/>
        <v>21.7358606693333</v>
      </c>
      <c r="F96" s="9" t="s">
        <v>109</v>
      </c>
      <c r="G96" s="6">
        <v>6</v>
      </c>
      <c r="H96" s="11">
        <f t="shared" si="80"/>
        <v>27.0536909067742</v>
      </c>
      <c r="I96" s="11">
        <f t="shared" si="81"/>
        <v>300.203690906774</v>
      </c>
      <c r="J96" s="11">
        <f t="shared" si="82"/>
        <v>0.432832627108893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0.141760622186776</v>
      </c>
      <c r="P96" s="11">
        <f t="shared" si="85"/>
        <v>0.0613586225216937</v>
      </c>
      <c r="Q96" s="17">
        <f t="shared" si="86"/>
        <v>0.00797662092782018</v>
      </c>
      <c r="R96" s="11">
        <f t="shared" si="87"/>
        <v>0.0098696</v>
      </c>
      <c r="S96" s="18">
        <f t="shared" si="88"/>
        <v>0.808201034268884</v>
      </c>
      <c r="T96" s="3">
        <v>0.01</v>
      </c>
      <c r="U96" s="19">
        <f t="shared" si="89"/>
        <v>0.00808201034268884</v>
      </c>
      <c r="V96" s="18"/>
      <c r="W96" s="3"/>
      <c r="X96" s="19"/>
      <c r="Y96" s="20">
        <v>0.05</v>
      </c>
      <c r="Z96" s="3">
        <v>0.49</v>
      </c>
      <c r="AA96" s="21">
        <f t="shared" si="90"/>
        <v>0.0245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0.02</v>
      </c>
      <c r="AO96" s="3">
        <v>0.5</v>
      </c>
      <c r="AP96" s="3">
        <f t="shared" si="91"/>
        <v>0.01</v>
      </c>
      <c r="AQ96" s="1">
        <f t="shared" si="92"/>
        <v>0.0425820103426888</v>
      </c>
      <c r="AR96" s="27">
        <f t="shared" si="93"/>
        <v>7.592</v>
      </c>
      <c r="AS96" s="1">
        <f t="shared" si="94"/>
        <v>0.13</v>
      </c>
      <c r="AT96" s="2">
        <f t="shared" si="95"/>
        <v>13.95</v>
      </c>
      <c r="AU96" s="1">
        <f t="shared" si="96"/>
        <v>3928.02934081871</v>
      </c>
    </row>
    <row r="97" s="1" customFormat="1" spans="1:47">
      <c r="A97" s="6"/>
      <c r="B97" s="6"/>
      <c r="C97" s="9">
        <v>6</v>
      </c>
      <c r="D97" s="12">
        <v>26.8906363376667</v>
      </c>
      <c r="E97" s="13">
        <f t="shared" si="97"/>
        <v>27.0536909067742</v>
      </c>
      <c r="F97" s="9" t="s">
        <v>107</v>
      </c>
      <c r="G97" s="6">
        <v>7</v>
      </c>
      <c r="H97" s="11">
        <f t="shared" si="80"/>
        <v>26.8906363376667</v>
      </c>
      <c r="I97" s="11">
        <f t="shared" si="81"/>
        <v>300.040636337667</v>
      </c>
      <c r="J97" s="11">
        <f t="shared" si="82"/>
        <v>0.425270380819033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0.156321999665083</v>
      </c>
      <c r="P97" s="11">
        <f t="shared" si="85"/>
        <v>0.0664791163279626</v>
      </c>
      <c r="Q97" s="17">
        <f t="shared" si="86"/>
        <v>0.00864228512263514</v>
      </c>
      <c r="R97" s="11">
        <f t="shared" si="87"/>
        <v>0.0098696</v>
      </c>
      <c r="S97" s="18">
        <f t="shared" si="88"/>
        <v>0.875646948471583</v>
      </c>
      <c r="T97" s="3">
        <v>0.01</v>
      </c>
      <c r="U97" s="19">
        <f t="shared" si="89"/>
        <v>0.00875646948471583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0.0432564694847158</v>
      </c>
      <c r="AR97" s="27">
        <f t="shared" si="93"/>
        <v>7.592</v>
      </c>
      <c r="AS97" s="1">
        <f t="shared" si="94"/>
        <v>0.13</v>
      </c>
      <c r="AT97" s="2">
        <f t="shared" si="95"/>
        <v>13.95</v>
      </c>
      <c r="AU97" s="1">
        <f t="shared" si="96"/>
        <v>3990.24564478709</v>
      </c>
    </row>
    <row r="98" s="1" customFormat="1" spans="1:47">
      <c r="A98" s="6"/>
      <c r="B98" s="6"/>
      <c r="C98" s="9">
        <v>7</v>
      </c>
      <c r="D98" s="12">
        <v>28.0249958229032</v>
      </c>
      <c r="E98" s="13">
        <f t="shared" si="97"/>
        <v>26.8906363376667</v>
      </c>
      <c r="F98" s="9" t="s">
        <v>107</v>
      </c>
      <c r="G98" s="6">
        <v>8</v>
      </c>
      <c r="H98" s="11">
        <f t="shared" si="80"/>
        <v>28.0249958229032</v>
      </c>
      <c r="I98" s="11">
        <f t="shared" si="81"/>
        <v>301.174995822903</v>
      </c>
      <c r="J98" s="11">
        <f t="shared" si="82"/>
        <v>0.480560076231878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0.16576288333712</v>
      </c>
      <c r="P98" s="11">
        <f t="shared" si="85"/>
        <v>0.0796590238529024</v>
      </c>
      <c r="Q98" s="17">
        <f t="shared" si="86"/>
        <v>0.0103556731008773</v>
      </c>
      <c r="R98" s="11">
        <f t="shared" si="87"/>
        <v>0.0098696</v>
      </c>
      <c r="S98" s="18">
        <f t="shared" si="88"/>
        <v>1.04924952387912</v>
      </c>
      <c r="T98" s="3">
        <v>0.01</v>
      </c>
      <c r="U98" s="19">
        <f t="shared" si="89"/>
        <v>0.0104924952387912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0.0449924952387912</v>
      </c>
      <c r="AR98" s="27">
        <f t="shared" si="93"/>
        <v>7.592</v>
      </c>
      <c r="AS98" s="1">
        <f t="shared" si="94"/>
        <v>0.13</v>
      </c>
      <c r="AT98" s="2">
        <f t="shared" si="95"/>
        <v>13.95</v>
      </c>
      <c r="AU98" s="1">
        <f t="shared" si="96"/>
        <v>4150.3874521735</v>
      </c>
    </row>
    <row r="99" s="1" customFormat="1" spans="1:47">
      <c r="A99" s="6"/>
      <c r="B99" s="6"/>
      <c r="C99" s="9">
        <v>8</v>
      </c>
      <c r="D99" s="12">
        <v>27.3837646990323</v>
      </c>
      <c r="E99" s="13">
        <f t="shared" si="97"/>
        <v>28.0249958229032</v>
      </c>
      <c r="F99" s="9" t="s">
        <v>107</v>
      </c>
      <c r="G99" s="6">
        <v>9</v>
      </c>
      <c r="H99" s="11">
        <f t="shared" si="80"/>
        <v>27.3837646990323</v>
      </c>
      <c r="I99" s="11">
        <f t="shared" si="81"/>
        <v>300.533764699032</v>
      </c>
      <c r="J99" s="11">
        <f t="shared" si="82"/>
        <v>0.448528868372284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0.162023859484218</v>
      </c>
      <c r="P99" s="11">
        <f t="shared" si="85"/>
        <v>0.0726723783437661</v>
      </c>
      <c r="Q99" s="17">
        <f t="shared" si="86"/>
        <v>0.0094474091846896</v>
      </c>
      <c r="R99" s="11">
        <f t="shared" si="87"/>
        <v>0.0098696</v>
      </c>
      <c r="S99" s="18">
        <f t="shared" si="88"/>
        <v>0.957223107794602</v>
      </c>
      <c r="T99" s="3">
        <v>0.01</v>
      </c>
      <c r="U99" s="19">
        <f t="shared" si="89"/>
        <v>0.00957223107794602</v>
      </c>
      <c r="V99" s="18"/>
      <c r="W99" s="3"/>
      <c r="X99" s="19"/>
      <c r="Y99" s="20">
        <v>0.05</v>
      </c>
      <c r="Z99" s="3">
        <v>0.49</v>
      </c>
      <c r="AA99" s="21">
        <f t="shared" si="90"/>
        <v>0.0245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0.02</v>
      </c>
      <c r="AO99" s="3">
        <v>0.5</v>
      </c>
      <c r="AP99" s="3">
        <f t="shared" si="91"/>
        <v>0.01</v>
      </c>
      <c r="AQ99" s="1">
        <f t="shared" si="92"/>
        <v>0.044072231077946</v>
      </c>
      <c r="AR99" s="27">
        <f t="shared" si="93"/>
        <v>7.592</v>
      </c>
      <c r="AS99" s="1">
        <f t="shared" si="94"/>
        <v>0.13</v>
      </c>
      <c r="AT99" s="2">
        <f t="shared" si="95"/>
        <v>13.95</v>
      </c>
      <c r="AU99" s="1">
        <f t="shared" si="96"/>
        <v>4065.49656524701</v>
      </c>
    </row>
    <row r="100" s="1" customFormat="1" spans="1:47">
      <c r="A100" s="6"/>
      <c r="B100" s="6"/>
      <c r="C100" s="9">
        <v>9</v>
      </c>
      <c r="D100" s="12">
        <v>26.4511861043333</v>
      </c>
      <c r="E100" s="13">
        <f t="shared" si="97"/>
        <v>27.3837646990323</v>
      </c>
      <c r="F100" s="9" t="s">
        <v>107</v>
      </c>
      <c r="G100" s="6">
        <v>10</v>
      </c>
      <c r="H100" s="11">
        <f t="shared" si="80"/>
        <v>26.4511861043333</v>
      </c>
      <c r="I100" s="11">
        <f t="shared" si="81"/>
        <v>299.601186104333</v>
      </c>
      <c r="J100" s="11">
        <f t="shared" si="82"/>
        <v>0.405501963303271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0.165271481140452</v>
      </c>
      <c r="P100" s="11">
        <f t="shared" si="85"/>
        <v>0.0670179100804926</v>
      </c>
      <c r="Q100" s="17">
        <f t="shared" si="86"/>
        <v>0.00871232831046404</v>
      </c>
      <c r="R100" s="11">
        <f t="shared" si="87"/>
        <v>0.0098696</v>
      </c>
      <c r="S100" s="18">
        <f t="shared" si="88"/>
        <v>0.882743810333148</v>
      </c>
      <c r="T100" s="3">
        <v>0.01</v>
      </c>
      <c r="U100" s="19">
        <f t="shared" si="89"/>
        <v>0.00882743810333148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0.0359274381033315</v>
      </c>
      <c r="AR100" s="27">
        <f t="shared" si="93"/>
        <v>7.592</v>
      </c>
      <c r="AS100" s="1">
        <f t="shared" si="94"/>
        <v>0.13</v>
      </c>
      <c r="AT100" s="2">
        <f t="shared" si="95"/>
        <v>13.95</v>
      </c>
      <c r="AU100" s="1">
        <f t="shared" si="96"/>
        <v>3314.17022997752</v>
      </c>
    </row>
    <row r="101" s="1" customFormat="1" spans="1:47">
      <c r="A101" s="6"/>
      <c r="B101" s="6"/>
      <c r="C101" s="9">
        <v>10</v>
      </c>
      <c r="D101" s="12">
        <v>22.0456880441935</v>
      </c>
      <c r="E101" s="13">
        <f t="shared" si="97"/>
        <v>26.4511861043333</v>
      </c>
      <c r="F101" s="9" t="s">
        <v>107</v>
      </c>
      <c r="G101" s="6">
        <v>11</v>
      </c>
      <c r="H101" s="11">
        <f t="shared" si="80"/>
        <v>22.0456880441935</v>
      </c>
      <c r="I101" s="11">
        <f t="shared" si="81"/>
        <v>295.195688044194</v>
      </c>
      <c r="J101" s="11">
        <f t="shared" si="82"/>
        <v>0.249662099703833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0.0933408925069611</v>
      </c>
      <c r="O101" s="11">
        <f t="shared" si="98"/>
        <v>0.0808326785529979</v>
      </c>
      <c r="P101" s="11">
        <f t="shared" si="85"/>
        <v>0.0201808562522264</v>
      </c>
      <c r="Q101" s="17">
        <f t="shared" si="86"/>
        <v>0.00262351131278944</v>
      </c>
      <c r="R101" s="11">
        <f t="shared" si="87"/>
        <v>0.0098696</v>
      </c>
      <c r="S101" s="18">
        <f t="shared" si="88"/>
        <v>0.265817390045132</v>
      </c>
      <c r="T101" s="3">
        <v>0.01</v>
      </c>
      <c r="U101" s="19">
        <f t="shared" si="89"/>
        <v>0.00265817390045132</v>
      </c>
      <c r="V101" s="18"/>
      <c r="W101" s="3"/>
      <c r="X101" s="19"/>
      <c r="Y101" s="20">
        <v>0.04</v>
      </c>
      <c r="Z101" s="3">
        <v>0.49</v>
      </c>
      <c r="AA101" s="21">
        <f t="shared" si="90"/>
        <v>0.0196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0.0297581739004513</v>
      </c>
      <c r="AR101" s="27">
        <f t="shared" si="93"/>
        <v>7.592</v>
      </c>
      <c r="AS101" s="1">
        <f t="shared" si="94"/>
        <v>0.13</v>
      </c>
      <c r="AT101" s="2">
        <f t="shared" si="95"/>
        <v>13.95</v>
      </c>
      <c r="AU101" s="1">
        <f t="shared" si="96"/>
        <v>2745.07894928986</v>
      </c>
    </row>
    <row r="102" s="1" customFormat="1" spans="1:48">
      <c r="A102" s="6"/>
      <c r="B102" s="6"/>
      <c r="C102" s="9">
        <v>11</v>
      </c>
      <c r="D102" s="12">
        <v>19.6641761203333</v>
      </c>
      <c r="E102" s="13">
        <f t="shared" si="97"/>
        <v>22.0456880441935</v>
      </c>
      <c r="F102" s="9" t="s">
        <v>109</v>
      </c>
      <c r="G102" s="6">
        <v>12</v>
      </c>
      <c r="H102" s="11">
        <f t="shared" si="80"/>
        <v>19.6641761203333</v>
      </c>
      <c r="I102" s="11">
        <f t="shared" si="81"/>
        <v>292.814176120333</v>
      </c>
      <c r="J102" s="11">
        <f t="shared" si="82"/>
        <v>0.190917599491269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0.136571822300772</v>
      </c>
      <c r="P102" s="11">
        <f t="shared" si="85"/>
        <v>0.0260739644718114</v>
      </c>
      <c r="Q102" s="17">
        <f t="shared" si="86"/>
        <v>0.00338961538133548</v>
      </c>
      <c r="R102" s="11">
        <f t="shared" si="87"/>
        <v>0.0098696</v>
      </c>
      <c r="S102" s="18">
        <f t="shared" si="88"/>
        <v>0.343439995677179</v>
      </c>
      <c r="T102" s="3">
        <v>0.01</v>
      </c>
      <c r="U102" s="19">
        <f t="shared" si="89"/>
        <v>0.00343439995677179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0.0182343999567718</v>
      </c>
      <c r="AR102" s="27">
        <f t="shared" si="93"/>
        <v>7.592</v>
      </c>
      <c r="AS102" s="1">
        <f t="shared" si="94"/>
        <v>0.13</v>
      </c>
      <c r="AT102" s="2">
        <f t="shared" si="95"/>
        <v>13.95</v>
      </c>
      <c r="AU102" s="1">
        <f t="shared" si="96"/>
        <v>1682.05440433652</v>
      </c>
      <c r="AV102" s="1">
        <f>SUM(AU91:AU102)</f>
        <v>36096.9351132153</v>
      </c>
    </row>
    <row r="103" s="1" customFormat="1" spans="1:46">
      <c r="A103" s="6"/>
      <c r="B103" s="6"/>
      <c r="C103" s="9">
        <v>12</v>
      </c>
      <c r="D103" s="12">
        <v>14.4020257294839</v>
      </c>
      <c r="E103" s="13">
        <f t="shared" si="97"/>
        <v>19.6641761203333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14.14</v>
      </c>
      <c r="E107" s="9"/>
      <c r="F107" s="9"/>
      <c r="G107" s="6">
        <v>1</v>
      </c>
      <c r="H107" s="11">
        <f t="shared" ref="H107:H118" si="99">E108</f>
        <v>14.14</v>
      </c>
      <c r="I107" s="11">
        <f t="shared" ref="I107:I118" si="100">H107+273.15</f>
        <v>287.29</v>
      </c>
      <c r="J107" s="11">
        <f t="shared" ref="J107:J118" si="101">EXP(($C$18*(I107-$C$16))/($C$19*I107*$C$16))</f>
        <v>0.100730114128035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0.27828557534981</v>
      </c>
      <c r="Q107" s="17">
        <f t="shared" ref="Q107:Q118" si="105">P107*$B$109</f>
        <v>0.125228508907415</v>
      </c>
      <c r="R107" s="11">
        <f t="shared" ref="R107:R118" si="106">L107*$B$109</f>
        <v>1.24320825</v>
      </c>
      <c r="S107" s="18">
        <f t="shared" ref="S107:S118" si="107">Q107/R107</f>
        <v>0.100730114128035</v>
      </c>
      <c r="T107" s="3">
        <v>0.27</v>
      </c>
      <c r="U107" s="19">
        <f t="shared" ref="U107:U118" si="108">S107*T107</f>
        <v>0.0271971308145695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0.234599934940593</v>
      </c>
      <c r="AC107" s="27">
        <f t="shared" ref="AC107:AC118" si="110">$B$107/12</f>
        <v>10.2321666666667</v>
      </c>
      <c r="AD107" s="1">
        <f t="shared" ref="AD107:AD118" si="111">$B$109</f>
        <v>0.45</v>
      </c>
      <c r="AE107" s="28">
        <f t="shared" ref="AE107:AE118" si="112">$E$9/12</f>
        <v>400.329166666667</v>
      </c>
      <c r="AF107" s="1">
        <f t="shared" ref="AF107:AF118" si="113">AE107*10000*AC107*AB107</f>
        <v>9609764.06991815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12.7234850678065</v>
      </c>
      <c r="E108" s="13">
        <f t="shared" ref="E108:E119" si="114">D107</f>
        <v>14.14</v>
      </c>
      <c r="F108" s="9" t="s">
        <v>107</v>
      </c>
      <c r="G108" s="6">
        <v>2</v>
      </c>
      <c r="H108" s="11">
        <f t="shared" si="99"/>
        <v>12.7234850678065</v>
      </c>
      <c r="I108" s="11">
        <f t="shared" si="100"/>
        <v>285.873485067806</v>
      </c>
      <c r="J108" s="11">
        <f t="shared" si="101"/>
        <v>0.0851580799614388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5.24708442465019</v>
      </c>
      <c r="P108" s="11">
        <f t="shared" si="104"/>
        <v>0.446831634998781</v>
      </c>
      <c r="Q108" s="17">
        <f t="shared" si="105"/>
        <v>0.201074235749451</v>
      </c>
      <c r="R108" s="11">
        <f t="shared" si="106"/>
        <v>1.24320825</v>
      </c>
      <c r="S108" s="18">
        <f t="shared" si="107"/>
        <v>0.161738176809438</v>
      </c>
      <c r="T108" s="3">
        <v>0.27</v>
      </c>
      <c r="U108" s="19">
        <f t="shared" si="108"/>
        <v>0.0436693077385481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0.239566296283172</v>
      </c>
      <c r="AC108" s="27">
        <f t="shared" si="110"/>
        <v>10.2321666666667</v>
      </c>
      <c r="AD108" s="1">
        <f t="shared" si="111"/>
        <v>0.45</v>
      </c>
      <c r="AE108" s="28">
        <f t="shared" si="112"/>
        <v>400.329166666667</v>
      </c>
      <c r="AF108" s="1">
        <f t="shared" si="113"/>
        <v>9813197.88928488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13.7750419696429</v>
      </c>
      <c r="E109" s="13">
        <f t="shared" si="114"/>
        <v>12.7234850678065</v>
      </c>
      <c r="F109" s="9" t="s">
        <v>107</v>
      </c>
      <c r="G109" s="6">
        <v>3</v>
      </c>
      <c r="H109" s="11">
        <f t="shared" si="99"/>
        <v>13.7750419696429</v>
      </c>
      <c r="I109" s="11">
        <f t="shared" si="100"/>
        <v>286.925041969643</v>
      </c>
      <c r="J109" s="11">
        <f t="shared" si="101"/>
        <v>0.0964799897355301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7.56293778965141</v>
      </c>
      <c r="P109" s="11">
        <f t="shared" si="104"/>
        <v>0.729672160316021</v>
      </c>
      <c r="Q109" s="17">
        <f t="shared" si="105"/>
        <v>0.328352472142209</v>
      </c>
      <c r="R109" s="11">
        <f t="shared" si="106"/>
        <v>1.24320825</v>
      </c>
      <c r="S109" s="18">
        <f t="shared" si="107"/>
        <v>0.264117031191041</v>
      </c>
      <c r="T109" s="3">
        <v>0.27</v>
      </c>
      <c r="U109" s="19">
        <f t="shared" si="108"/>
        <v>0.071311598421581</v>
      </c>
      <c r="V109" s="3">
        <v>220.1</v>
      </c>
      <c r="W109" s="21">
        <v>12.1</v>
      </c>
      <c r="X109" s="21">
        <v>4.5</v>
      </c>
      <c r="Y109" s="21">
        <v>1.5</v>
      </c>
      <c r="Z109" s="21">
        <v>6.8</v>
      </c>
      <c r="AA109" s="3">
        <v>30.2</v>
      </c>
      <c r="AB109" s="2">
        <f t="shared" si="109"/>
        <v>0.296700446924107</v>
      </c>
      <c r="AC109" s="27">
        <f t="shared" si="110"/>
        <v>10.2321666666667</v>
      </c>
      <c r="AD109" s="1">
        <f t="shared" si="111"/>
        <v>0.45</v>
      </c>
      <c r="AE109" s="28">
        <f t="shared" si="112"/>
        <v>400.329166666667</v>
      </c>
      <c r="AF109" s="1">
        <f t="shared" si="113"/>
        <v>12153546.8247335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19.0243139457742</v>
      </c>
      <c r="E110" s="13">
        <f t="shared" si="114"/>
        <v>13.7750419696429</v>
      </c>
      <c r="F110" s="9" t="s">
        <v>107</v>
      </c>
      <c r="G110" s="6">
        <v>4</v>
      </c>
      <c r="H110" s="11">
        <f t="shared" si="99"/>
        <v>19.0243139457742</v>
      </c>
      <c r="I110" s="11">
        <f t="shared" si="100"/>
        <v>292.174313945774</v>
      </c>
      <c r="J110" s="11">
        <f t="shared" si="101"/>
        <v>0.177508589936518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9.59595062933539</v>
      </c>
      <c r="P110" s="11">
        <f t="shared" si="104"/>
        <v>1.70336366531377</v>
      </c>
      <c r="Q110" s="17">
        <f t="shared" si="105"/>
        <v>0.766513649391197</v>
      </c>
      <c r="R110" s="11">
        <f t="shared" si="106"/>
        <v>1.24320825</v>
      </c>
      <c r="S110" s="18">
        <f t="shared" si="107"/>
        <v>0.616560941733774</v>
      </c>
      <c r="T110" s="3">
        <v>0.27</v>
      </c>
      <c r="U110" s="19">
        <f t="shared" si="108"/>
        <v>0.166471454268119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0.325391143461838</v>
      </c>
      <c r="AC110" s="27">
        <f t="shared" si="110"/>
        <v>10.2321666666667</v>
      </c>
      <c r="AD110" s="1">
        <f t="shared" si="111"/>
        <v>0.45</v>
      </c>
      <c r="AE110" s="28">
        <f t="shared" si="112"/>
        <v>400.329166666667</v>
      </c>
      <c r="AF110" s="1">
        <f t="shared" si="113"/>
        <v>13328785.1077238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21.7358606693333</v>
      </c>
      <c r="E111" s="13">
        <f t="shared" si="114"/>
        <v>19.0243139457742</v>
      </c>
      <c r="F111" s="9" t="s">
        <v>107</v>
      </c>
      <c r="G111" s="6">
        <v>5</v>
      </c>
      <c r="H111" s="11">
        <f t="shared" si="99"/>
        <v>21.7358606693333</v>
      </c>
      <c r="I111" s="11">
        <f t="shared" si="100"/>
        <v>294.885860669333</v>
      </c>
      <c r="J111" s="11">
        <f t="shared" si="101"/>
        <v>0.241158151462634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7.49795761582054</v>
      </c>
      <c r="O111" s="11">
        <f t="shared" si="115"/>
        <v>3.15731434820108</v>
      </c>
      <c r="P111" s="11">
        <f t="shared" si="104"/>
        <v>0.761412091798623</v>
      </c>
      <c r="Q111" s="17">
        <f t="shared" si="105"/>
        <v>0.34263544130938</v>
      </c>
      <c r="R111" s="11">
        <f t="shared" si="106"/>
        <v>1.24320825</v>
      </c>
      <c r="S111" s="18">
        <f t="shared" si="107"/>
        <v>0.275605829762938</v>
      </c>
      <c r="T111" s="3">
        <v>0.27</v>
      </c>
      <c r="U111" s="19">
        <f t="shared" si="108"/>
        <v>0.0744135740359933</v>
      </c>
      <c r="V111" s="3">
        <v>229.1</v>
      </c>
      <c r="W111" s="21">
        <v>15.1</v>
      </c>
      <c r="X111" s="21">
        <v>6</v>
      </c>
      <c r="Y111" s="21">
        <v>3</v>
      </c>
      <c r="Z111" s="21">
        <v>7</v>
      </c>
      <c r="AA111" s="3">
        <v>30.2</v>
      </c>
      <c r="AB111" s="2">
        <f t="shared" si="109"/>
        <v>0.312835692571852</v>
      </c>
      <c r="AC111" s="27">
        <f t="shared" si="110"/>
        <v>10.2321666666667</v>
      </c>
      <c r="AD111" s="1">
        <f t="shared" si="111"/>
        <v>0.45</v>
      </c>
      <c r="AE111" s="28">
        <f t="shared" si="112"/>
        <v>400.329166666667</v>
      </c>
      <c r="AF111" s="1">
        <f t="shared" si="113"/>
        <v>12814484.3647387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27.0536909067742</v>
      </c>
      <c r="E112" s="13">
        <f t="shared" si="114"/>
        <v>21.7358606693333</v>
      </c>
      <c r="F112" s="9" t="s">
        <v>109</v>
      </c>
      <c r="G112" s="6">
        <v>6</v>
      </c>
      <c r="H112" s="11">
        <f t="shared" si="99"/>
        <v>27.0536909067742</v>
      </c>
      <c r="I112" s="11">
        <f t="shared" si="100"/>
        <v>300.203690906774</v>
      </c>
      <c r="J112" s="11">
        <f t="shared" si="101"/>
        <v>0.432832627108893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5.15858725640246</v>
      </c>
      <c r="P112" s="11">
        <f t="shared" si="104"/>
        <v>2.23280487435913</v>
      </c>
      <c r="Q112" s="17">
        <f t="shared" si="105"/>
        <v>1.00476219346161</v>
      </c>
      <c r="R112" s="11">
        <f t="shared" si="106"/>
        <v>1.24320825</v>
      </c>
      <c r="S112" s="18">
        <f t="shared" si="107"/>
        <v>0.808201034268884</v>
      </c>
      <c r="T112" s="3">
        <v>0.27</v>
      </c>
      <c r="U112" s="19">
        <f t="shared" si="108"/>
        <v>0.218214279252599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0.356191605194658</v>
      </c>
      <c r="AC112" s="27">
        <f t="shared" si="110"/>
        <v>10.2321666666667</v>
      </c>
      <c r="AD112" s="1">
        <f t="shared" si="111"/>
        <v>0.45</v>
      </c>
      <c r="AE112" s="28">
        <f t="shared" si="112"/>
        <v>400.329166666667</v>
      </c>
      <c r="AF112" s="1">
        <f t="shared" si="113"/>
        <v>14590444.3258813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26.8906363376667</v>
      </c>
      <c r="E113" s="13">
        <f t="shared" si="114"/>
        <v>27.0536909067742</v>
      </c>
      <c r="F113" s="9" t="s">
        <v>107</v>
      </c>
      <c r="G113" s="6">
        <v>7</v>
      </c>
      <c r="H113" s="11">
        <f t="shared" si="99"/>
        <v>26.8906363376667</v>
      </c>
      <c r="I113" s="11">
        <f t="shared" si="100"/>
        <v>300.040636337667</v>
      </c>
      <c r="J113" s="11">
        <f t="shared" si="101"/>
        <v>0.425270380819033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5.68846738204333</v>
      </c>
      <c r="P113" s="11">
        <f t="shared" si="104"/>
        <v>2.41913668983822</v>
      </c>
      <c r="Q113" s="17">
        <f t="shared" si="105"/>
        <v>1.0886115104272</v>
      </c>
      <c r="R113" s="11">
        <f t="shared" si="106"/>
        <v>1.24320825</v>
      </c>
      <c r="S113" s="18">
        <f t="shared" si="107"/>
        <v>0.875646948471583</v>
      </c>
      <c r="T113" s="3">
        <v>0.27</v>
      </c>
      <c r="U113" s="19">
        <f t="shared" si="108"/>
        <v>0.236424676087327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0.361682039840329</v>
      </c>
      <c r="AC113" s="27">
        <f t="shared" si="110"/>
        <v>10.2321666666667</v>
      </c>
      <c r="AD113" s="1">
        <f t="shared" si="111"/>
        <v>0.45</v>
      </c>
      <c r="AE113" s="28">
        <f t="shared" si="112"/>
        <v>400.329166666667</v>
      </c>
      <c r="AF113" s="1">
        <f t="shared" si="113"/>
        <v>14815345.4180302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28.0249958229032</v>
      </c>
      <c r="E114" s="13">
        <f t="shared" si="114"/>
        <v>26.8906363376667</v>
      </c>
      <c r="F114" s="9" t="s">
        <v>107</v>
      </c>
      <c r="G114" s="6">
        <v>8</v>
      </c>
      <c r="H114" s="11">
        <f t="shared" si="99"/>
        <v>28.0249958229032</v>
      </c>
      <c r="I114" s="11">
        <f t="shared" si="100"/>
        <v>301.174995822903</v>
      </c>
      <c r="J114" s="11">
        <f t="shared" si="101"/>
        <v>0.480560076231878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6.03201569220511</v>
      </c>
      <c r="P114" s="11">
        <f t="shared" si="104"/>
        <v>2.89874592087797</v>
      </c>
      <c r="Q114" s="17">
        <f t="shared" si="105"/>
        <v>1.30443566439509</v>
      </c>
      <c r="R114" s="11">
        <f t="shared" si="106"/>
        <v>1.24320825</v>
      </c>
      <c r="S114" s="18">
        <f t="shared" si="107"/>
        <v>1.04924952387912</v>
      </c>
      <c r="T114" s="3">
        <v>0.27</v>
      </c>
      <c r="U114" s="19">
        <f t="shared" si="108"/>
        <v>0.283297371447361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0.375814157491379</v>
      </c>
      <c r="AC114" s="27">
        <f t="shared" si="110"/>
        <v>10.2321666666667</v>
      </c>
      <c r="AD114" s="1">
        <f t="shared" si="111"/>
        <v>0.45</v>
      </c>
      <c r="AE114" s="28">
        <f t="shared" si="112"/>
        <v>400.329166666667</v>
      </c>
      <c r="AF114" s="1">
        <f t="shared" si="113"/>
        <v>15394230.1328504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27.3837646990323</v>
      </c>
      <c r="E115" s="13">
        <f t="shared" si="114"/>
        <v>28.0249958229032</v>
      </c>
      <c r="F115" s="9" t="s">
        <v>107</v>
      </c>
      <c r="G115" s="6">
        <v>9</v>
      </c>
      <c r="H115" s="11">
        <f t="shared" si="99"/>
        <v>27.3837646990323</v>
      </c>
      <c r="I115" s="11">
        <f t="shared" si="100"/>
        <v>300.533764699032</v>
      </c>
      <c r="J115" s="11">
        <f t="shared" si="101"/>
        <v>0.448528868372284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5.89595477132714</v>
      </c>
      <c r="P115" s="11">
        <f t="shared" si="104"/>
        <v>2.64450592155753</v>
      </c>
      <c r="Q115" s="17">
        <f t="shared" si="105"/>
        <v>1.19002766470089</v>
      </c>
      <c r="R115" s="11">
        <f t="shared" si="106"/>
        <v>1.24320825</v>
      </c>
      <c r="S115" s="18">
        <f t="shared" si="107"/>
        <v>0.957223107794601</v>
      </c>
      <c r="T115" s="3">
        <v>0.27</v>
      </c>
      <c r="U115" s="19">
        <f t="shared" si="108"/>
        <v>0.258450239104542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09"/>
        <v>0.36832274709002</v>
      </c>
      <c r="AC115" s="27">
        <f t="shared" si="110"/>
        <v>10.2321666666667</v>
      </c>
      <c r="AD115" s="1">
        <f t="shared" si="111"/>
        <v>0.45</v>
      </c>
      <c r="AE115" s="28">
        <f t="shared" si="112"/>
        <v>400.329166666667</v>
      </c>
      <c r="AF115" s="1">
        <f t="shared" si="113"/>
        <v>15087364.3763606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26.4511861043333</v>
      </c>
      <c r="E116" s="13">
        <f t="shared" si="114"/>
        <v>27.3837646990323</v>
      </c>
      <c r="F116" s="9" t="s">
        <v>107</v>
      </c>
      <c r="G116" s="6">
        <v>10</v>
      </c>
      <c r="H116" s="11">
        <f t="shared" si="99"/>
        <v>26.4511861043333</v>
      </c>
      <c r="I116" s="11">
        <f t="shared" si="100"/>
        <v>299.601186104333</v>
      </c>
      <c r="J116" s="11">
        <f t="shared" si="101"/>
        <v>0.405501963303271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6.01413384976961</v>
      </c>
      <c r="P116" s="11">
        <f t="shared" si="104"/>
        <v>2.43874308365023</v>
      </c>
      <c r="Q116" s="17">
        <f t="shared" si="105"/>
        <v>1.09743438764261</v>
      </c>
      <c r="R116" s="11">
        <f t="shared" si="106"/>
        <v>1.24320825</v>
      </c>
      <c r="S116" s="18">
        <f t="shared" si="107"/>
        <v>0.882743810333148</v>
      </c>
      <c r="T116" s="3">
        <v>0.27</v>
      </c>
      <c r="U116" s="19">
        <f t="shared" si="108"/>
        <v>0.23834082878995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0.34705975988017</v>
      </c>
      <c r="AC116" s="27">
        <f t="shared" si="110"/>
        <v>10.2321666666667</v>
      </c>
      <c r="AD116" s="1">
        <f t="shared" si="111"/>
        <v>0.45</v>
      </c>
      <c r="AE116" s="28">
        <f t="shared" si="112"/>
        <v>400.329166666667</v>
      </c>
      <c r="AF116" s="1">
        <f t="shared" si="113"/>
        <v>14216382.5043491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22.0456880441935</v>
      </c>
      <c r="E117" s="13">
        <f t="shared" si="114"/>
        <v>26.4511861043333</v>
      </c>
      <c r="F117" s="9" t="s">
        <v>107</v>
      </c>
      <c r="G117" s="6">
        <v>11</v>
      </c>
      <c r="H117" s="11">
        <f t="shared" si="99"/>
        <v>22.0456880441935</v>
      </c>
      <c r="I117" s="11">
        <f t="shared" si="100"/>
        <v>295.195688044194</v>
      </c>
      <c r="J117" s="11">
        <f t="shared" si="101"/>
        <v>0.249662099703833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3.39662122781341</v>
      </c>
      <c r="O117" s="11">
        <f t="shared" si="115"/>
        <v>2.94145453830597</v>
      </c>
      <c r="P117" s="11">
        <f t="shared" si="104"/>
        <v>0.734369716216836</v>
      </c>
      <c r="Q117" s="17">
        <f t="shared" si="105"/>
        <v>0.330466372297576</v>
      </c>
      <c r="R117" s="11">
        <f t="shared" si="106"/>
        <v>1.24320825</v>
      </c>
      <c r="S117" s="18">
        <f t="shared" si="107"/>
        <v>0.265817390045132</v>
      </c>
      <c r="T117" s="3">
        <v>0.27</v>
      </c>
      <c r="U117" s="19">
        <f t="shared" si="108"/>
        <v>0.0717706953121857</v>
      </c>
      <c r="V117" s="3">
        <v>220.1</v>
      </c>
      <c r="W117" s="21">
        <v>12.1</v>
      </c>
      <c r="X117" s="21">
        <v>4.5</v>
      </c>
      <c r="Y117" s="21">
        <v>1.5</v>
      </c>
      <c r="Z117" s="21">
        <v>6.8</v>
      </c>
      <c r="AA117" s="3">
        <v>30.2</v>
      </c>
      <c r="AB117" s="2">
        <f t="shared" si="109"/>
        <v>0.296838864636624</v>
      </c>
      <c r="AC117" s="27">
        <f t="shared" si="110"/>
        <v>10.2321666666667</v>
      </c>
      <c r="AD117" s="1">
        <f t="shared" si="111"/>
        <v>0.45</v>
      </c>
      <c r="AE117" s="28">
        <f t="shared" si="112"/>
        <v>400.329166666667</v>
      </c>
      <c r="AF117" s="1">
        <f t="shared" si="113"/>
        <v>12159216.7391806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19.6641761203333</v>
      </c>
      <c r="E118" s="13">
        <f t="shared" si="114"/>
        <v>22.0456880441935</v>
      </c>
      <c r="F118" s="9" t="s">
        <v>109</v>
      </c>
      <c r="G118" s="6">
        <v>12</v>
      </c>
      <c r="H118" s="11">
        <f t="shared" si="99"/>
        <v>19.6641761203333</v>
      </c>
      <c r="I118" s="11">
        <f t="shared" si="100"/>
        <v>292.814176120333</v>
      </c>
      <c r="J118" s="11">
        <f t="shared" si="101"/>
        <v>0.190917599491269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4.96976982208913</v>
      </c>
      <c r="P118" s="11">
        <f t="shared" si="104"/>
        <v>0.948816524457407</v>
      </c>
      <c r="Q118" s="17">
        <f t="shared" si="105"/>
        <v>0.426967436005833</v>
      </c>
      <c r="R118" s="11">
        <f t="shared" si="106"/>
        <v>1.24320825</v>
      </c>
      <c r="S118" s="18">
        <f t="shared" si="107"/>
        <v>0.343439995677179</v>
      </c>
      <c r="T118" s="3">
        <v>0.27</v>
      </c>
      <c r="U118" s="19">
        <f t="shared" si="108"/>
        <v>0.0927287988328383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0.254357732848101</v>
      </c>
      <c r="AC118" s="27">
        <f t="shared" si="110"/>
        <v>10.2321666666667</v>
      </c>
      <c r="AD118" s="1">
        <f t="shared" si="111"/>
        <v>0.45</v>
      </c>
      <c r="AE118" s="28">
        <f t="shared" si="112"/>
        <v>400.329166666667</v>
      </c>
      <c r="AF118" s="1">
        <f t="shared" si="113"/>
        <v>10419089.8546007</v>
      </c>
      <c r="AG118" s="1">
        <f>SUM(AF107:AF118)</f>
        <v>154401851.607652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14.4020257294839</v>
      </c>
      <c r="E119" s="13">
        <f t="shared" si="114"/>
        <v>19.6641761203333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14.14</v>
      </c>
      <c r="E123" s="9"/>
      <c r="F123" s="9"/>
      <c r="G123" s="6">
        <v>1</v>
      </c>
      <c r="H123" s="11">
        <f t="shared" ref="H123:H134" si="116">E124</f>
        <v>14.14</v>
      </c>
      <c r="I123" s="11">
        <f t="shared" ref="I123:I134" si="117">H123+273.15</f>
        <v>287.29</v>
      </c>
      <c r="J123" s="11">
        <f t="shared" ref="J123:J134" si="118">EXP(($C$18*(I123-$C$16))/($C$19*I123*$C$16))</f>
        <v>0.100730114128035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0.0525025500858144</v>
      </c>
      <c r="Q123" s="17">
        <f t="shared" ref="Q123:Q134" si="122">P123*$B$125</f>
        <v>0.0136506630223118</v>
      </c>
      <c r="R123" s="11">
        <f t="shared" ref="R123:R134" si="123">L123*$B$125</f>
        <v>0.1355172</v>
      </c>
      <c r="S123" s="18">
        <f t="shared" ref="S123:S134" si="124">Q123/R123</f>
        <v>0.100730114128035</v>
      </c>
      <c r="T123" s="3">
        <v>0.01</v>
      </c>
      <c r="U123" s="19">
        <f t="shared" ref="U123:U134" si="125">S123*T123</f>
        <v>0.00100730114128035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0.00649730114128035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22</v>
      </c>
      <c r="AX123" s="1">
        <f t="shared" ref="AX123:AX134" si="132">AW123*10000*AV123*0.67*AU123*AT123</f>
        <v>12978.5118982088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12.7234850678065</v>
      </c>
      <c r="E124" s="13">
        <f t="shared" ref="E124:E135" si="133">D123</f>
        <v>14.14</v>
      </c>
      <c r="F124" s="9" t="s">
        <v>107</v>
      </c>
      <c r="G124" s="6">
        <v>2</v>
      </c>
      <c r="H124" s="11">
        <f t="shared" si="116"/>
        <v>12.7234850678065</v>
      </c>
      <c r="I124" s="11">
        <f t="shared" si="117"/>
        <v>285.873485067806</v>
      </c>
      <c r="J124" s="11">
        <f t="shared" si="118"/>
        <v>0.0851580799614388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0.989937449914186</v>
      </c>
      <c r="P124" s="11">
        <f t="shared" si="121"/>
        <v>0.084301172516615</v>
      </c>
      <c r="Q124" s="17">
        <f t="shared" si="122"/>
        <v>0.0219183048543199</v>
      </c>
      <c r="R124" s="11">
        <f t="shared" si="123"/>
        <v>0.1355172</v>
      </c>
      <c r="S124" s="18">
        <f t="shared" si="124"/>
        <v>0.161738176809438</v>
      </c>
      <c r="T124" s="3">
        <v>0.01</v>
      </c>
      <c r="U124" s="19">
        <f t="shared" si="125"/>
        <v>0.00161738176809437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0.00710738176809437</v>
      </c>
      <c r="AU124" s="27">
        <f t="shared" si="129"/>
        <v>52.122</v>
      </c>
      <c r="AV124" s="1">
        <f t="shared" si="130"/>
        <v>0.26</v>
      </c>
      <c r="AW124" s="2">
        <f t="shared" si="131"/>
        <v>22</v>
      </c>
      <c r="AX124" s="1">
        <f t="shared" si="132"/>
        <v>14197.1623042468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13.7750419696429</v>
      </c>
      <c r="E125" s="13">
        <f t="shared" si="133"/>
        <v>12.7234850678065</v>
      </c>
      <c r="F125" s="9" t="s">
        <v>107</v>
      </c>
      <c r="G125" s="6">
        <v>3</v>
      </c>
      <c r="H125" s="11">
        <f t="shared" si="116"/>
        <v>13.7750419696429</v>
      </c>
      <c r="I125" s="11">
        <f t="shared" si="117"/>
        <v>286.925041969643</v>
      </c>
      <c r="J125" s="11">
        <f t="shared" si="118"/>
        <v>0.0964799897355301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1.42685627739757</v>
      </c>
      <c r="P125" s="11">
        <f t="shared" si="121"/>
        <v>0.137663078997394</v>
      </c>
      <c r="Q125" s="17">
        <f t="shared" si="122"/>
        <v>0.0357924005393225</v>
      </c>
      <c r="R125" s="11">
        <f t="shared" si="123"/>
        <v>0.1355172</v>
      </c>
      <c r="S125" s="18">
        <f t="shared" si="124"/>
        <v>0.264117031191041</v>
      </c>
      <c r="T125" s="3">
        <v>0.01</v>
      </c>
      <c r="U125" s="19">
        <f t="shared" si="125"/>
        <v>0.00264117031191041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0.005</v>
      </c>
      <c r="AF125" s="3">
        <v>0.49</v>
      </c>
      <c r="AG125" s="19">
        <f t="shared" si="126"/>
        <v>0.00245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0.0125911703119104</v>
      </c>
      <c r="AU125" s="27">
        <f t="shared" si="129"/>
        <v>52.122</v>
      </c>
      <c r="AV125" s="1">
        <f t="shared" si="130"/>
        <v>0.26</v>
      </c>
      <c r="AW125" s="2">
        <f t="shared" si="131"/>
        <v>22</v>
      </c>
      <c r="AX125" s="1">
        <f t="shared" si="132"/>
        <v>25151.1589430961</v>
      </c>
    </row>
    <row r="126" s="1" customFormat="1" spans="1:50">
      <c r="A126" s="6"/>
      <c r="B126" s="6"/>
      <c r="C126" s="9">
        <v>3</v>
      </c>
      <c r="D126" s="12">
        <v>19.0243139457742</v>
      </c>
      <c r="E126" s="13">
        <f t="shared" si="133"/>
        <v>13.7750419696429</v>
      </c>
      <c r="F126" s="9" t="s">
        <v>107</v>
      </c>
      <c r="G126" s="6">
        <v>4</v>
      </c>
      <c r="H126" s="11">
        <f t="shared" si="116"/>
        <v>19.0243139457742</v>
      </c>
      <c r="I126" s="11">
        <f t="shared" si="117"/>
        <v>292.174313945774</v>
      </c>
      <c r="J126" s="11">
        <f t="shared" si="118"/>
        <v>0.177508589936518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1.81041319840018</v>
      </c>
      <c r="P126" s="11">
        <f t="shared" si="121"/>
        <v>0.321363894050478</v>
      </c>
      <c r="Q126" s="17">
        <f t="shared" si="122"/>
        <v>0.0835546124531242</v>
      </c>
      <c r="R126" s="11">
        <f t="shared" si="123"/>
        <v>0.1355172</v>
      </c>
      <c r="S126" s="18">
        <f t="shared" si="124"/>
        <v>0.616560941733774</v>
      </c>
      <c r="T126" s="3">
        <v>0.01</v>
      </c>
      <c r="U126" s="19">
        <f t="shared" si="125"/>
        <v>0.00616560941733774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0.005</v>
      </c>
      <c r="AF126" s="3">
        <v>0.49</v>
      </c>
      <c r="AG126" s="19">
        <f t="shared" si="126"/>
        <v>0.00245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0.0161156094173377</v>
      </c>
      <c r="AU126" s="27">
        <f t="shared" si="129"/>
        <v>52.122</v>
      </c>
      <c r="AV126" s="1">
        <f t="shared" si="130"/>
        <v>0.26</v>
      </c>
      <c r="AW126" s="2">
        <f t="shared" si="131"/>
        <v>22</v>
      </c>
      <c r="AX126" s="1">
        <f t="shared" si="132"/>
        <v>32191.3089791905</v>
      </c>
    </row>
    <row r="127" s="1" customFormat="1" spans="1:50">
      <c r="A127" s="6"/>
      <c r="B127" s="6"/>
      <c r="C127" s="9">
        <v>4</v>
      </c>
      <c r="D127" s="12">
        <v>21.7358606693333</v>
      </c>
      <c r="E127" s="13">
        <f t="shared" si="133"/>
        <v>19.0243139457742</v>
      </c>
      <c r="F127" s="9" t="s">
        <v>107</v>
      </c>
      <c r="G127" s="6">
        <v>5</v>
      </c>
      <c r="H127" s="11">
        <f t="shared" si="116"/>
        <v>21.7358606693333</v>
      </c>
      <c r="I127" s="11">
        <f t="shared" si="117"/>
        <v>294.885860669333</v>
      </c>
      <c r="J127" s="11">
        <f t="shared" si="118"/>
        <v>0.241158151462634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1.41459683913221</v>
      </c>
      <c r="O127" s="11">
        <f t="shared" si="134"/>
        <v>0.595672465217485</v>
      </c>
      <c r="P127" s="11">
        <f t="shared" si="121"/>
        <v>0.143651270589039</v>
      </c>
      <c r="Q127" s="17">
        <f t="shared" si="122"/>
        <v>0.03734933035315</v>
      </c>
      <c r="R127" s="11">
        <f t="shared" si="123"/>
        <v>0.1355172</v>
      </c>
      <c r="S127" s="18">
        <f t="shared" si="124"/>
        <v>0.275605829762938</v>
      </c>
      <c r="T127" s="3">
        <v>0.01</v>
      </c>
      <c r="U127" s="19">
        <f t="shared" si="125"/>
        <v>0.00275605829762938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0.01</v>
      </c>
      <c r="AF127" s="3">
        <v>0.49</v>
      </c>
      <c r="AG127" s="19">
        <f t="shared" si="126"/>
        <v>0.0049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0.0176560582976294</v>
      </c>
      <c r="AU127" s="27">
        <f t="shared" si="129"/>
        <v>52.122</v>
      </c>
      <c r="AV127" s="1">
        <f t="shared" si="130"/>
        <v>0.26</v>
      </c>
      <c r="AW127" s="2">
        <f t="shared" si="131"/>
        <v>22</v>
      </c>
      <c r="AX127" s="1">
        <f t="shared" si="132"/>
        <v>35268.3918612543</v>
      </c>
    </row>
    <row r="128" s="1" customFormat="1" spans="1:50">
      <c r="A128" s="6"/>
      <c r="B128" s="6"/>
      <c r="C128" s="9">
        <v>5</v>
      </c>
      <c r="D128" s="12">
        <v>27.0536909067742</v>
      </c>
      <c r="E128" s="13">
        <f t="shared" si="133"/>
        <v>21.7358606693333</v>
      </c>
      <c r="F128" s="9" t="s">
        <v>109</v>
      </c>
      <c r="G128" s="6">
        <v>6</v>
      </c>
      <c r="H128" s="11">
        <f t="shared" si="116"/>
        <v>27.0536909067742</v>
      </c>
      <c r="I128" s="11">
        <f t="shared" si="117"/>
        <v>300.203690906774</v>
      </c>
      <c r="J128" s="11">
        <f t="shared" si="118"/>
        <v>0.432832627108893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0.973241194628446</v>
      </c>
      <c r="P128" s="11">
        <f t="shared" si="121"/>
        <v>0.421250543081628</v>
      </c>
      <c r="Q128" s="17">
        <f t="shared" si="122"/>
        <v>0.109525141201223</v>
      </c>
      <c r="R128" s="11">
        <f t="shared" si="123"/>
        <v>0.1355172</v>
      </c>
      <c r="S128" s="18">
        <f t="shared" si="124"/>
        <v>0.808201034268884</v>
      </c>
      <c r="T128" s="3">
        <v>0.01</v>
      </c>
      <c r="U128" s="19">
        <f t="shared" si="125"/>
        <v>0.00808201034268884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0.01</v>
      </c>
      <c r="AF128" s="3">
        <v>0.49</v>
      </c>
      <c r="AG128" s="19">
        <f t="shared" si="126"/>
        <v>0.0049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0.0229820103426888</v>
      </c>
      <c r="AU128" s="27">
        <f t="shared" si="129"/>
        <v>52.122</v>
      </c>
      <c r="AV128" s="1">
        <f t="shared" si="130"/>
        <v>0.26</v>
      </c>
      <c r="AW128" s="2">
        <f t="shared" si="131"/>
        <v>22</v>
      </c>
      <c r="AX128" s="1">
        <f t="shared" si="132"/>
        <v>45907.1063802603</v>
      </c>
    </row>
    <row r="129" s="1" customFormat="1" spans="1:50">
      <c r="A129" s="6"/>
      <c r="B129" s="6"/>
      <c r="C129" s="9">
        <v>6</v>
      </c>
      <c r="D129" s="12">
        <v>26.8906363376667</v>
      </c>
      <c r="E129" s="13">
        <f t="shared" si="133"/>
        <v>27.0536909067742</v>
      </c>
      <c r="F129" s="9" t="s">
        <v>107</v>
      </c>
      <c r="G129" s="6">
        <v>7</v>
      </c>
      <c r="H129" s="11">
        <f t="shared" si="116"/>
        <v>26.8906363376667</v>
      </c>
      <c r="I129" s="11">
        <f t="shared" si="117"/>
        <v>300.040636337667</v>
      </c>
      <c r="J129" s="11">
        <f t="shared" si="118"/>
        <v>0.425270380819033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1.07321065154682</v>
      </c>
      <c r="P129" s="11">
        <f t="shared" si="121"/>
        <v>0.456404702482358</v>
      </c>
      <c r="Q129" s="17">
        <f t="shared" si="122"/>
        <v>0.118665222645413</v>
      </c>
      <c r="R129" s="11">
        <f t="shared" si="123"/>
        <v>0.1355172</v>
      </c>
      <c r="S129" s="18">
        <f t="shared" si="124"/>
        <v>0.875646948471583</v>
      </c>
      <c r="T129" s="3">
        <v>0.01</v>
      </c>
      <c r="U129" s="19">
        <f t="shared" si="125"/>
        <v>0.00875646948471583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0.01</v>
      </c>
      <c r="AF129" s="3">
        <v>0.49</v>
      </c>
      <c r="AG129" s="19">
        <f t="shared" si="126"/>
        <v>0.0049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0.0236564694847158</v>
      </c>
      <c r="AU129" s="27">
        <f t="shared" si="129"/>
        <v>52.122</v>
      </c>
      <c r="AV129" s="1">
        <f t="shared" si="130"/>
        <v>0.26</v>
      </c>
      <c r="AW129" s="2">
        <f t="shared" si="131"/>
        <v>22</v>
      </c>
      <c r="AX129" s="1">
        <f t="shared" si="132"/>
        <v>47254.3543851339</v>
      </c>
    </row>
    <row r="130" s="1" customFormat="1" spans="1:50">
      <c r="A130" s="6"/>
      <c r="B130" s="6"/>
      <c r="C130" s="9">
        <v>7</v>
      </c>
      <c r="D130" s="12">
        <v>28.0249958229032</v>
      </c>
      <c r="E130" s="13">
        <f t="shared" si="133"/>
        <v>26.8906363376667</v>
      </c>
      <c r="F130" s="9" t="s">
        <v>107</v>
      </c>
      <c r="G130" s="6">
        <v>8</v>
      </c>
      <c r="H130" s="11">
        <f t="shared" si="116"/>
        <v>28.0249958229032</v>
      </c>
      <c r="I130" s="11">
        <f t="shared" si="117"/>
        <v>301.174995822903</v>
      </c>
      <c r="J130" s="11">
        <f t="shared" si="118"/>
        <v>0.480560076231878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1.13802594906446</v>
      </c>
      <c r="P130" s="11">
        <f t="shared" si="121"/>
        <v>0.546889836836272</v>
      </c>
      <c r="Q130" s="17">
        <f t="shared" si="122"/>
        <v>0.142191357577431</v>
      </c>
      <c r="R130" s="11">
        <f t="shared" si="123"/>
        <v>0.1355172</v>
      </c>
      <c r="S130" s="18">
        <f t="shared" si="124"/>
        <v>1.04924952387912</v>
      </c>
      <c r="T130" s="3">
        <v>0.01</v>
      </c>
      <c r="U130" s="19">
        <f t="shared" si="125"/>
        <v>0.0104924952387912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0.01</v>
      </c>
      <c r="AF130" s="3">
        <v>0.49</v>
      </c>
      <c r="AG130" s="19">
        <f t="shared" si="126"/>
        <v>0.0049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0.0253924952387912</v>
      </c>
      <c r="AU130" s="27">
        <f t="shared" si="129"/>
        <v>52.122</v>
      </c>
      <c r="AV130" s="1">
        <f t="shared" si="130"/>
        <v>0.26</v>
      </c>
      <c r="AW130" s="2">
        <f t="shared" si="131"/>
        <v>22</v>
      </c>
      <c r="AX130" s="1">
        <f t="shared" si="132"/>
        <v>50722.1066741133</v>
      </c>
    </row>
    <row r="131" s="1" customFormat="1" spans="1:50">
      <c r="A131" s="6"/>
      <c r="B131" s="6"/>
      <c r="C131" s="9">
        <v>8</v>
      </c>
      <c r="D131" s="12">
        <v>27.3837646990323</v>
      </c>
      <c r="E131" s="13">
        <f t="shared" si="133"/>
        <v>28.0249958229032</v>
      </c>
      <c r="F131" s="9" t="s">
        <v>107</v>
      </c>
      <c r="G131" s="6">
        <v>9</v>
      </c>
      <c r="H131" s="11">
        <f t="shared" si="116"/>
        <v>27.3837646990323</v>
      </c>
      <c r="I131" s="11">
        <f t="shared" si="117"/>
        <v>300.533764699032</v>
      </c>
      <c r="J131" s="11">
        <f t="shared" si="118"/>
        <v>0.448528868372284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1.11235611222819</v>
      </c>
      <c r="P131" s="11">
        <f t="shared" si="121"/>
        <v>0.498923828244702</v>
      </c>
      <c r="Q131" s="17">
        <f t="shared" si="122"/>
        <v>0.129720195343623</v>
      </c>
      <c r="R131" s="11">
        <f t="shared" si="123"/>
        <v>0.1355172</v>
      </c>
      <c r="S131" s="18">
        <f t="shared" si="124"/>
        <v>0.957223107794602</v>
      </c>
      <c r="T131" s="3">
        <v>0.01</v>
      </c>
      <c r="U131" s="19">
        <f t="shared" si="125"/>
        <v>0.00957223107794602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0.01</v>
      </c>
      <c r="AF131" s="3">
        <v>0.49</v>
      </c>
      <c r="AG131" s="19">
        <f t="shared" si="126"/>
        <v>0.0049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0.024472231077946</v>
      </c>
      <c r="AU131" s="27">
        <f t="shared" si="129"/>
        <v>52.122</v>
      </c>
      <c r="AV131" s="1">
        <f t="shared" si="130"/>
        <v>0.26</v>
      </c>
      <c r="AW131" s="2">
        <f t="shared" si="131"/>
        <v>22</v>
      </c>
      <c r="AX131" s="1">
        <f t="shared" si="132"/>
        <v>48883.85736085</v>
      </c>
    </row>
    <row r="132" s="1" customFormat="1" spans="1:50">
      <c r="A132" s="6"/>
      <c r="B132" s="6"/>
      <c r="C132" s="9">
        <v>9</v>
      </c>
      <c r="D132" s="12">
        <v>26.4511861043333</v>
      </c>
      <c r="E132" s="13">
        <f t="shared" si="133"/>
        <v>27.3837646990323</v>
      </c>
      <c r="F132" s="9" t="s">
        <v>107</v>
      </c>
      <c r="G132" s="6">
        <v>10</v>
      </c>
      <c r="H132" s="11">
        <f t="shared" si="116"/>
        <v>26.4511861043333</v>
      </c>
      <c r="I132" s="11">
        <f t="shared" si="117"/>
        <v>299.601186104333</v>
      </c>
      <c r="J132" s="11">
        <f t="shared" si="118"/>
        <v>0.405501963303271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1.13465228398349</v>
      </c>
      <c r="P132" s="11">
        <f t="shared" si="121"/>
        <v>0.460103728821844</v>
      </c>
      <c r="Q132" s="17">
        <f t="shared" si="122"/>
        <v>0.119626969493679</v>
      </c>
      <c r="R132" s="11">
        <f t="shared" si="123"/>
        <v>0.1355172</v>
      </c>
      <c r="S132" s="18">
        <f t="shared" si="124"/>
        <v>0.882743810333148</v>
      </c>
      <c r="T132" s="3">
        <v>0.01</v>
      </c>
      <c r="U132" s="19">
        <f t="shared" si="125"/>
        <v>0.00882743810333148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0.0187774381033315</v>
      </c>
      <c r="AU132" s="27">
        <f t="shared" si="129"/>
        <v>52.122</v>
      </c>
      <c r="AV132" s="1">
        <f t="shared" si="130"/>
        <v>0.26</v>
      </c>
      <c r="AW132" s="2">
        <f t="shared" si="131"/>
        <v>22</v>
      </c>
      <c r="AX132" s="1">
        <f t="shared" si="132"/>
        <v>37508.3744069683</v>
      </c>
    </row>
    <row r="133" s="1" customFormat="1" spans="1:50">
      <c r="A133" s="6"/>
      <c r="B133" s="6"/>
      <c r="C133" s="9">
        <v>10</v>
      </c>
      <c r="D133" s="12">
        <v>22.0456880441935</v>
      </c>
      <c r="E133" s="13">
        <f t="shared" si="133"/>
        <v>26.4511861043333</v>
      </c>
      <c r="F133" s="9" t="s">
        <v>107</v>
      </c>
      <c r="G133" s="6">
        <v>11</v>
      </c>
      <c r="H133" s="11">
        <f t="shared" si="116"/>
        <v>22.0456880441935</v>
      </c>
      <c r="I133" s="11">
        <f t="shared" si="117"/>
        <v>295.195688044194</v>
      </c>
      <c r="J133" s="11">
        <f t="shared" si="118"/>
        <v>0.249662099703833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0.64082112740356</v>
      </c>
      <c r="O133" s="11">
        <f t="shared" si="134"/>
        <v>0.554947427758082</v>
      </c>
      <c r="P133" s="11">
        <f t="shared" si="121"/>
        <v>0.138549340039324</v>
      </c>
      <c r="Q133" s="17">
        <f t="shared" si="122"/>
        <v>0.0360228284102242</v>
      </c>
      <c r="R133" s="11">
        <f t="shared" si="123"/>
        <v>0.1355172</v>
      </c>
      <c r="S133" s="18">
        <f t="shared" si="124"/>
        <v>0.265817390045132</v>
      </c>
      <c r="T133" s="3">
        <v>0.01</v>
      </c>
      <c r="U133" s="19">
        <f t="shared" si="125"/>
        <v>0.00265817390045132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0.0126081739004513</v>
      </c>
      <c r="AU133" s="27">
        <f t="shared" si="129"/>
        <v>52.122</v>
      </c>
      <c r="AV133" s="1">
        <f t="shared" si="130"/>
        <v>0.26</v>
      </c>
      <c r="AW133" s="2">
        <f t="shared" si="131"/>
        <v>22</v>
      </c>
      <c r="AX133" s="1">
        <f t="shared" si="132"/>
        <v>25185.124011267</v>
      </c>
    </row>
    <row r="134" s="1" customFormat="1" spans="1:51">
      <c r="A134" s="6"/>
      <c r="B134" s="6"/>
      <c r="C134" s="9">
        <v>11</v>
      </c>
      <c r="D134" s="12">
        <v>19.6641761203333</v>
      </c>
      <c r="E134" s="13">
        <f t="shared" si="133"/>
        <v>22.0456880441935</v>
      </c>
      <c r="F134" s="9" t="s">
        <v>109</v>
      </c>
      <c r="G134" s="6">
        <v>12</v>
      </c>
      <c r="H134" s="11">
        <f t="shared" si="116"/>
        <v>19.6641761203333</v>
      </c>
      <c r="I134" s="11">
        <f t="shared" si="117"/>
        <v>292.814176120333</v>
      </c>
      <c r="J134" s="11">
        <f t="shared" si="118"/>
        <v>0.190917599491269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0.937618087718758</v>
      </c>
      <c r="P134" s="11">
        <f t="shared" si="121"/>
        <v>0.179007794546859</v>
      </c>
      <c r="Q134" s="17">
        <f t="shared" si="122"/>
        <v>0.0465420265821834</v>
      </c>
      <c r="R134" s="11">
        <f t="shared" si="123"/>
        <v>0.1355172</v>
      </c>
      <c r="S134" s="18">
        <f t="shared" si="124"/>
        <v>0.343439995677179</v>
      </c>
      <c r="T134" s="3">
        <v>0.01</v>
      </c>
      <c r="U134" s="19">
        <f t="shared" si="125"/>
        <v>0.00343439995677179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0.00892439995677179</v>
      </c>
      <c r="AU134" s="27">
        <f t="shared" si="129"/>
        <v>52.122</v>
      </c>
      <c r="AV134" s="1">
        <f t="shared" si="130"/>
        <v>0.26</v>
      </c>
      <c r="AW134" s="2">
        <f t="shared" si="131"/>
        <v>22</v>
      </c>
      <c r="AX134" s="1">
        <f t="shared" si="132"/>
        <v>17826.6988869338</v>
      </c>
      <c r="AY134" s="1">
        <f>SUM(AX123:AX134)</f>
        <v>393074.156091523</v>
      </c>
    </row>
    <row r="135" s="1" customFormat="1" spans="1:46">
      <c r="A135" s="6"/>
      <c r="B135" s="6"/>
      <c r="C135" s="9">
        <v>12</v>
      </c>
      <c r="D135" s="12">
        <v>14.4020257294839</v>
      </c>
      <c r="E135" s="13">
        <f t="shared" si="133"/>
        <v>19.6641761203333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14.14</v>
      </c>
      <c r="E139" s="9"/>
      <c r="F139" s="9"/>
      <c r="G139" s="6">
        <v>1</v>
      </c>
      <c r="H139" s="11">
        <f t="shared" ref="H139:H150" si="135">E140</f>
        <v>14.14</v>
      </c>
      <c r="I139" s="11">
        <f t="shared" ref="I139:I150" si="136">H139+273.15</f>
        <v>287.29</v>
      </c>
      <c r="J139" s="11">
        <f t="shared" ref="J139:J150" si="137">EXP(($C$18*(I139-$C$16))/($C$19*I139*$C$16))</f>
        <v>0.100730114128035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0.0286778634922516</v>
      </c>
      <c r="Q139" s="17">
        <f t="shared" ref="Q139:Q150" si="141">P139*$B$125</f>
        <v>0.00745624450798541</v>
      </c>
      <c r="R139" s="11">
        <f t="shared" ref="R139:R150" si="142">L139*$B$125</f>
        <v>0.074022</v>
      </c>
      <c r="S139" s="18">
        <f t="shared" ref="S139:S150" si="143">Q139/R139</f>
        <v>0.100730114128035</v>
      </c>
      <c r="T139" s="3">
        <v>0.01</v>
      </c>
      <c r="U139" s="19">
        <f t="shared" ref="U139:U150" si="144">S139*T139</f>
        <v>0.00100730114128035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0.00649730114128035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12.7234850678065</v>
      </c>
      <c r="E140" s="13">
        <f t="shared" ref="E140:E151" si="154">D139</f>
        <v>14.14</v>
      </c>
      <c r="F140" s="9" t="s">
        <v>107</v>
      </c>
      <c r="G140" s="6">
        <v>2</v>
      </c>
      <c r="H140" s="11">
        <f t="shared" si="135"/>
        <v>12.7234850678065</v>
      </c>
      <c r="I140" s="11">
        <f t="shared" si="136"/>
        <v>285.873485067806</v>
      </c>
      <c r="J140" s="11">
        <f t="shared" si="137"/>
        <v>0.0851580799614388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0.540722136507748</v>
      </c>
      <c r="P140" s="11">
        <f t="shared" si="140"/>
        <v>0.0460468589376469</v>
      </c>
      <c r="Q140" s="17">
        <f t="shared" si="141"/>
        <v>0.0119721833237882</v>
      </c>
      <c r="R140" s="11">
        <f t="shared" si="142"/>
        <v>0.074022</v>
      </c>
      <c r="S140" s="18">
        <f t="shared" si="143"/>
        <v>0.161738176809438</v>
      </c>
      <c r="T140" s="3">
        <v>0.01</v>
      </c>
      <c r="U140" s="19">
        <f t="shared" si="144"/>
        <v>0.00161738176809438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0.00710738176809438</v>
      </c>
      <c r="AU140" s="27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13.7750419696429</v>
      </c>
      <c r="E141" s="13">
        <f t="shared" si="154"/>
        <v>12.7234850678065</v>
      </c>
      <c r="F141" s="9" t="s">
        <v>107</v>
      </c>
      <c r="G141" s="6">
        <v>3</v>
      </c>
      <c r="H141" s="11">
        <f t="shared" si="135"/>
        <v>13.7750419696429</v>
      </c>
      <c r="I141" s="11">
        <f t="shared" si="136"/>
        <v>286.925041969643</v>
      </c>
      <c r="J141" s="11">
        <f t="shared" si="137"/>
        <v>0.0964799897355301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0.779375277570102</v>
      </c>
      <c r="P141" s="11">
        <f t="shared" si="140"/>
        <v>0.0751941187800893</v>
      </c>
      <c r="Q141" s="17">
        <f t="shared" si="141"/>
        <v>0.0195504708828232</v>
      </c>
      <c r="R141" s="11">
        <f t="shared" si="142"/>
        <v>0.074022</v>
      </c>
      <c r="S141" s="18">
        <f t="shared" si="143"/>
        <v>0.264117031191041</v>
      </c>
      <c r="T141" s="3">
        <v>0.01</v>
      </c>
      <c r="U141" s="19">
        <f t="shared" si="144"/>
        <v>0.00264117031191041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0.005</v>
      </c>
      <c r="AF141" s="3">
        <v>0.49</v>
      </c>
      <c r="AG141" s="19">
        <f t="shared" si="145"/>
        <v>0.00245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0.0125911703119104</v>
      </c>
      <c r="AU141" s="27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19.0243139457742</v>
      </c>
      <c r="E142" s="13">
        <f t="shared" si="154"/>
        <v>13.7750419696429</v>
      </c>
      <c r="F142" s="9" t="s">
        <v>107</v>
      </c>
      <c r="G142" s="6">
        <v>4</v>
      </c>
      <c r="H142" s="11">
        <f t="shared" si="135"/>
        <v>19.0243139457742</v>
      </c>
      <c r="I142" s="11">
        <f t="shared" si="136"/>
        <v>292.174313945774</v>
      </c>
      <c r="J142" s="11">
        <f t="shared" si="137"/>
        <v>0.177508589936518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0.988881158790012</v>
      </c>
      <c r="P142" s="11">
        <f t="shared" si="140"/>
        <v>0.175534900111605</v>
      </c>
      <c r="Q142" s="17">
        <f t="shared" si="141"/>
        <v>0.0456390740290174</v>
      </c>
      <c r="R142" s="11">
        <f t="shared" si="142"/>
        <v>0.074022</v>
      </c>
      <c r="S142" s="18">
        <f t="shared" si="143"/>
        <v>0.616560941733774</v>
      </c>
      <c r="T142" s="3">
        <v>0.01</v>
      </c>
      <c r="U142" s="19">
        <f t="shared" si="144"/>
        <v>0.00616560941733774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0.0161156094173377</v>
      </c>
      <c r="AU142" s="27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21.7358606693333</v>
      </c>
      <c r="E143" s="13">
        <f t="shared" si="154"/>
        <v>19.0243139457742</v>
      </c>
      <c r="F143" s="9" t="s">
        <v>107</v>
      </c>
      <c r="G143" s="6">
        <v>5</v>
      </c>
      <c r="H143" s="11">
        <f t="shared" si="135"/>
        <v>21.7358606693333</v>
      </c>
      <c r="I143" s="11">
        <f t="shared" si="136"/>
        <v>294.885860669333</v>
      </c>
      <c r="J143" s="11">
        <f t="shared" si="137"/>
        <v>0.241158151462634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0.772678945744486</v>
      </c>
      <c r="O143" s="11">
        <f t="shared" si="155"/>
        <v>0.32536731293392</v>
      </c>
      <c r="P143" s="11">
        <f t="shared" si="140"/>
        <v>0.0784649797335085</v>
      </c>
      <c r="Q143" s="17">
        <f t="shared" si="141"/>
        <v>0.0204008947307122</v>
      </c>
      <c r="R143" s="11">
        <f t="shared" si="142"/>
        <v>0.074022</v>
      </c>
      <c r="S143" s="18">
        <f t="shared" si="143"/>
        <v>0.275605829762938</v>
      </c>
      <c r="T143" s="3">
        <v>0.01</v>
      </c>
      <c r="U143" s="19">
        <f t="shared" si="144"/>
        <v>0.00275605829762938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0.01</v>
      </c>
      <c r="AF143" s="3">
        <v>0.49</v>
      </c>
      <c r="AG143" s="19">
        <f t="shared" si="145"/>
        <v>0.0049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0.0176560582976294</v>
      </c>
      <c r="AU143" s="27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27.0536909067742</v>
      </c>
      <c r="E144" s="13">
        <f t="shared" si="154"/>
        <v>21.7358606693333</v>
      </c>
      <c r="F144" s="9" t="s">
        <v>109</v>
      </c>
      <c r="G144" s="6">
        <v>6</v>
      </c>
      <c r="H144" s="11">
        <f t="shared" si="135"/>
        <v>27.0536909067742</v>
      </c>
      <c r="I144" s="11">
        <f t="shared" si="136"/>
        <v>300.203690906774</v>
      </c>
      <c r="J144" s="11">
        <f t="shared" si="137"/>
        <v>0.432832627108893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0.531602333200412</v>
      </c>
      <c r="P144" s="11">
        <f t="shared" si="140"/>
        <v>0.230094834456351</v>
      </c>
      <c r="Q144" s="17">
        <f t="shared" si="141"/>
        <v>0.0598246569586513</v>
      </c>
      <c r="R144" s="11">
        <f t="shared" si="142"/>
        <v>0.074022</v>
      </c>
      <c r="S144" s="18">
        <f t="shared" si="143"/>
        <v>0.808201034268884</v>
      </c>
      <c r="T144" s="3">
        <v>0.01</v>
      </c>
      <c r="U144" s="19">
        <f t="shared" si="144"/>
        <v>0.00808201034268884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0.01</v>
      </c>
      <c r="AF144" s="3">
        <v>0.49</v>
      </c>
      <c r="AG144" s="19">
        <f t="shared" si="145"/>
        <v>0.0049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0.0229820103426888</v>
      </c>
      <c r="AU144" s="27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26.8906363376667</v>
      </c>
      <c r="E145" s="13">
        <f t="shared" si="154"/>
        <v>27.0536909067742</v>
      </c>
      <c r="F145" s="9" t="s">
        <v>107</v>
      </c>
      <c r="G145" s="6">
        <v>7</v>
      </c>
      <c r="H145" s="11">
        <f t="shared" si="135"/>
        <v>26.8906363376667</v>
      </c>
      <c r="I145" s="11">
        <f t="shared" si="136"/>
        <v>300.040636337667</v>
      </c>
      <c r="J145" s="11">
        <f t="shared" si="137"/>
        <v>0.425270380819033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0.586207498744061</v>
      </c>
      <c r="P145" s="11">
        <f t="shared" si="140"/>
        <v>0.24929668622986</v>
      </c>
      <c r="Q145" s="17">
        <f t="shared" si="141"/>
        <v>0.0648171384197635</v>
      </c>
      <c r="R145" s="11">
        <f t="shared" si="142"/>
        <v>0.074022</v>
      </c>
      <c r="S145" s="18">
        <f t="shared" si="143"/>
        <v>0.875646948471583</v>
      </c>
      <c r="T145" s="3">
        <v>0.01</v>
      </c>
      <c r="U145" s="19">
        <f t="shared" si="144"/>
        <v>0.00875646948471583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0.0236564694847158</v>
      </c>
      <c r="AU145" s="27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28.0249958229032</v>
      </c>
      <c r="E146" s="13">
        <f t="shared" si="154"/>
        <v>26.8906363376667</v>
      </c>
      <c r="F146" s="9" t="s">
        <v>107</v>
      </c>
      <c r="G146" s="6">
        <v>8</v>
      </c>
      <c r="H146" s="11">
        <f t="shared" si="135"/>
        <v>28.0249958229032</v>
      </c>
      <c r="I146" s="11">
        <f t="shared" si="136"/>
        <v>301.174995822903</v>
      </c>
      <c r="J146" s="11">
        <f t="shared" si="137"/>
        <v>0.480560076231878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0.621610812514201</v>
      </c>
      <c r="P146" s="11">
        <f t="shared" si="140"/>
        <v>0.298721339448384</v>
      </c>
      <c r="Q146" s="17">
        <f t="shared" si="141"/>
        <v>0.0776675482565799</v>
      </c>
      <c r="R146" s="11">
        <f t="shared" si="142"/>
        <v>0.074022</v>
      </c>
      <c r="S146" s="18">
        <f t="shared" si="143"/>
        <v>1.04924952387912</v>
      </c>
      <c r="T146" s="3">
        <v>0.01</v>
      </c>
      <c r="U146" s="19">
        <f t="shared" si="144"/>
        <v>0.0104924952387912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0.0253924952387912</v>
      </c>
      <c r="AU146" s="27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27.3837646990323</v>
      </c>
      <c r="E147" s="13">
        <f t="shared" si="154"/>
        <v>28.0249958229032</v>
      </c>
      <c r="F147" s="9" t="s">
        <v>107</v>
      </c>
      <c r="G147" s="6">
        <v>9</v>
      </c>
      <c r="H147" s="11">
        <f t="shared" si="135"/>
        <v>27.3837646990323</v>
      </c>
      <c r="I147" s="11">
        <f t="shared" si="136"/>
        <v>300.533764699032</v>
      </c>
      <c r="J147" s="11">
        <f t="shared" si="137"/>
        <v>0.448528868372284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0.607589473065817</v>
      </c>
      <c r="P147" s="11">
        <f t="shared" si="140"/>
        <v>0.272521418789123</v>
      </c>
      <c r="Q147" s="17">
        <f t="shared" si="141"/>
        <v>0.070855568885172</v>
      </c>
      <c r="R147" s="11">
        <f t="shared" si="142"/>
        <v>0.074022</v>
      </c>
      <c r="S147" s="18">
        <f t="shared" si="143"/>
        <v>0.957223107794602</v>
      </c>
      <c r="T147" s="3">
        <v>0.01</v>
      </c>
      <c r="U147" s="19">
        <f t="shared" si="144"/>
        <v>0.00957223107794601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0.01</v>
      </c>
      <c r="AF147" s="3">
        <v>0.49</v>
      </c>
      <c r="AG147" s="19">
        <f t="shared" si="145"/>
        <v>0.0049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0.024472231077946</v>
      </c>
      <c r="AU147" s="27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26.4511861043333</v>
      </c>
      <c r="E148" s="13">
        <f t="shared" si="154"/>
        <v>27.3837646990323</v>
      </c>
      <c r="F148" s="9" t="s">
        <v>107</v>
      </c>
      <c r="G148" s="6">
        <v>10</v>
      </c>
      <c r="H148" s="11">
        <f t="shared" si="135"/>
        <v>26.4511861043333</v>
      </c>
      <c r="I148" s="11">
        <f t="shared" si="136"/>
        <v>299.601186104333</v>
      </c>
      <c r="J148" s="11">
        <f t="shared" si="137"/>
        <v>0.405501963303271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0.619768054276694</v>
      </c>
      <c r="P148" s="11">
        <f t="shared" si="140"/>
        <v>0.251317162801847</v>
      </c>
      <c r="Q148" s="17">
        <f t="shared" si="141"/>
        <v>0.0653424623284803</v>
      </c>
      <c r="R148" s="11">
        <f t="shared" si="142"/>
        <v>0.074022</v>
      </c>
      <c r="S148" s="18">
        <f t="shared" si="143"/>
        <v>0.882743810333148</v>
      </c>
      <c r="T148" s="3">
        <v>0.01</v>
      </c>
      <c r="U148" s="19">
        <f t="shared" si="144"/>
        <v>0.00882743810333148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0.0187774381033315</v>
      </c>
      <c r="AU148" s="27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22.0456880441935</v>
      </c>
      <c r="E149" s="13">
        <f t="shared" si="154"/>
        <v>26.4511861043333</v>
      </c>
      <c r="F149" s="9" t="s">
        <v>107</v>
      </c>
      <c r="G149" s="6">
        <v>11</v>
      </c>
      <c r="H149" s="11">
        <f t="shared" si="135"/>
        <v>22.0456880441935</v>
      </c>
      <c r="I149" s="11">
        <f t="shared" si="136"/>
        <v>295.195688044194</v>
      </c>
      <c r="J149" s="11">
        <f t="shared" si="137"/>
        <v>0.249662099703833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0.350028346901104</v>
      </c>
      <c r="O149" s="11">
        <f t="shared" si="155"/>
        <v>0.303122544573742</v>
      </c>
      <c r="P149" s="11">
        <f t="shared" si="140"/>
        <v>0.0756782109458491</v>
      </c>
      <c r="Q149" s="17">
        <f t="shared" si="141"/>
        <v>0.0196763348459208</v>
      </c>
      <c r="R149" s="11">
        <f t="shared" si="142"/>
        <v>0.074022</v>
      </c>
      <c r="S149" s="18">
        <f t="shared" si="143"/>
        <v>0.265817390045132</v>
      </c>
      <c r="T149" s="3">
        <v>0.01</v>
      </c>
      <c r="U149" s="19">
        <f t="shared" si="144"/>
        <v>0.00265817390045132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0.005</v>
      </c>
      <c r="AF149" s="3">
        <v>0.49</v>
      </c>
      <c r="AG149" s="19">
        <f t="shared" si="145"/>
        <v>0.00245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0.0126081739004513</v>
      </c>
      <c r="AU149" s="27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19.6641761203333</v>
      </c>
      <c r="E150" s="13">
        <f t="shared" si="154"/>
        <v>22.0456880441935</v>
      </c>
      <c r="F150" s="9" t="s">
        <v>109</v>
      </c>
      <c r="G150" s="6">
        <v>12</v>
      </c>
      <c r="H150" s="11">
        <f t="shared" si="135"/>
        <v>19.6641761203333</v>
      </c>
      <c r="I150" s="11">
        <f t="shared" si="136"/>
        <v>292.814176120333</v>
      </c>
      <c r="J150" s="11">
        <f t="shared" si="137"/>
        <v>0.190917599491269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0.512144333627893</v>
      </c>
      <c r="P150" s="11">
        <f t="shared" si="140"/>
        <v>0.0977773667692928</v>
      </c>
      <c r="Q150" s="17">
        <f t="shared" si="141"/>
        <v>0.0254221153600161</v>
      </c>
      <c r="R150" s="11">
        <f t="shared" si="142"/>
        <v>0.074022</v>
      </c>
      <c r="S150" s="18">
        <f t="shared" si="143"/>
        <v>0.343439995677179</v>
      </c>
      <c r="T150" s="3">
        <v>0.01</v>
      </c>
      <c r="U150" s="19">
        <f t="shared" si="144"/>
        <v>0.00343439995677179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0.00892439995677179</v>
      </c>
      <c r="AU150" s="27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14.4020257294839</v>
      </c>
      <c r="E151" s="13">
        <f t="shared" si="154"/>
        <v>19.6641761203333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213.6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225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355.2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4642.85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3.7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143954535.300434</v>
      </c>
      <c r="J16" s="7" t="s">
        <v>35</v>
      </c>
      <c r="K16" s="7">
        <f>I16/(10000*1000)</f>
        <v>14.3954535300434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77983470.4109589</v>
      </c>
      <c r="J17" s="7" t="s">
        <v>35</v>
      </c>
      <c r="K17" s="7">
        <f>I17/(10000*1000)</f>
        <v>7.79834704109589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12.42</v>
      </c>
      <c r="E29" s="9"/>
      <c r="F29" s="9"/>
      <c r="G29" s="6">
        <v>1</v>
      </c>
      <c r="H29" s="11">
        <f t="shared" ref="H29:H40" si="0">E30</f>
        <v>12.42</v>
      </c>
      <c r="I29" s="11">
        <f t="shared" ref="I29:I40" si="1">H29+273.15</f>
        <v>285.57</v>
      </c>
      <c r="J29" s="11">
        <f t="shared" ref="J29:J40" si="2">EXP(($C$18*(I29-$C$16))/($C$19*I29*$C$16))</f>
        <v>0.0821307745818366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0.081589395892718</v>
      </c>
      <c r="Q29" s="17">
        <f t="shared" ref="Q29:Q40" si="6">P29*$B$31</f>
        <v>0.0106066214660533</v>
      </c>
      <c r="R29" s="11">
        <f t="shared" ref="R29:R40" si="7">L29*$B$31</f>
        <v>0.129143083333333</v>
      </c>
      <c r="S29" s="18">
        <f t="shared" ref="S29:S40" si="8">Q29/R29</f>
        <v>0.0821307745818368</v>
      </c>
      <c r="T29" s="3">
        <v>0.01</v>
      </c>
      <c r="U29" s="19">
        <f t="shared" ref="U29:U40" si="9">S29*T29</f>
        <v>0.000821307745818368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0.0227213077458184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0.416666666666667</v>
      </c>
      <c r="AU29" s="1">
        <f t="shared" ref="AU29:AU40" si="17">AT29*10000*AS29*0.67*AR29*AQ29</f>
        <v>819.158677321899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10.9445885404839</v>
      </c>
      <c r="E30" s="13">
        <f t="shared" ref="E30:E41" si="18">D29</f>
        <v>12.42</v>
      </c>
      <c r="F30" s="9" t="s">
        <v>107</v>
      </c>
      <c r="G30" s="6">
        <v>2</v>
      </c>
      <c r="H30" s="11">
        <f t="shared" si="0"/>
        <v>10.9445885404839</v>
      </c>
      <c r="I30" s="11">
        <f t="shared" si="1"/>
        <v>284.094588540484</v>
      </c>
      <c r="J30" s="11">
        <f t="shared" si="2"/>
        <v>0.0688024510085325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1.90522727077395</v>
      </c>
      <c r="P30" s="11">
        <f t="shared" si="5"/>
        <v>0.131084305957545</v>
      </c>
      <c r="Q30" s="17">
        <f t="shared" si="6"/>
        <v>0.0170409597744808</v>
      </c>
      <c r="R30" s="11">
        <f t="shared" si="7"/>
        <v>0.129143083333333</v>
      </c>
      <c r="S30" s="18">
        <f t="shared" si="8"/>
        <v>0.131954103422606</v>
      </c>
      <c r="T30" s="3">
        <v>0.01</v>
      </c>
      <c r="U30" s="19">
        <f t="shared" si="9"/>
        <v>0.00131954103422606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0.0232195410342261</v>
      </c>
      <c r="AR30" s="27">
        <f t="shared" si="15"/>
        <v>99.3408333333333</v>
      </c>
      <c r="AS30" s="1">
        <f t="shared" si="16"/>
        <v>0.13</v>
      </c>
      <c r="AT30" s="2">
        <f>$E$4/12</f>
        <v>0.416666666666667</v>
      </c>
      <c r="AU30" s="1">
        <f t="shared" si="17"/>
        <v>837.121205099592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12.7059074028214</v>
      </c>
      <c r="E31" s="13">
        <f t="shared" si="18"/>
        <v>10.9445885404839</v>
      </c>
      <c r="F31" s="9" t="s">
        <v>107</v>
      </c>
      <c r="G31" s="6">
        <v>3</v>
      </c>
      <c r="H31" s="11">
        <f t="shared" si="0"/>
        <v>12.7059074028214</v>
      </c>
      <c r="I31" s="11">
        <f t="shared" si="1"/>
        <v>285.855907402821</v>
      </c>
      <c r="J31" s="11">
        <f t="shared" si="2"/>
        <v>0.0849799130502994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2.76755129814974</v>
      </c>
      <c r="P31" s="11">
        <f t="shared" si="5"/>
        <v>0.235186268679008</v>
      </c>
      <c r="Q31" s="17">
        <f t="shared" si="6"/>
        <v>0.030574214928271</v>
      </c>
      <c r="R31" s="11">
        <f t="shared" si="7"/>
        <v>0.129143083333333</v>
      </c>
      <c r="S31" s="18">
        <f t="shared" si="8"/>
        <v>0.236746824832697</v>
      </c>
      <c r="T31" s="3">
        <v>0.01</v>
      </c>
      <c r="U31" s="19">
        <f t="shared" si="9"/>
        <v>0.00236746824832697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0.024267468248327</v>
      </c>
      <c r="AR31" s="27">
        <f t="shared" si="15"/>
        <v>99.3408333333333</v>
      </c>
      <c r="AS31" s="1">
        <f t="shared" si="16"/>
        <v>0.13</v>
      </c>
      <c r="AT31" s="2">
        <f>$E$4/12</f>
        <v>0.416666666666667</v>
      </c>
      <c r="AU31" s="1">
        <f t="shared" si="17"/>
        <v>874.901542403923</v>
      </c>
    </row>
    <row r="32" s="1" customFormat="1" spans="1:47">
      <c r="A32" s="6"/>
      <c r="B32" s="6"/>
      <c r="C32" s="9">
        <v>3</v>
      </c>
      <c r="D32" s="12">
        <v>18.487202726129</v>
      </c>
      <c r="E32" s="13">
        <f t="shared" si="18"/>
        <v>12.7059074028214</v>
      </c>
      <c r="F32" s="9" t="s">
        <v>107</v>
      </c>
      <c r="G32" s="6">
        <v>4</v>
      </c>
      <c r="H32" s="11">
        <f t="shared" si="0"/>
        <v>18.487202726129</v>
      </c>
      <c r="I32" s="11">
        <f t="shared" si="1"/>
        <v>291.637202726129</v>
      </c>
      <c r="J32" s="11">
        <f t="shared" si="2"/>
        <v>0.166941508628209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3.52577336280406</v>
      </c>
      <c r="P32" s="11">
        <f t="shared" si="5"/>
        <v>0.588597924267662</v>
      </c>
      <c r="Q32" s="17">
        <f t="shared" si="6"/>
        <v>0.0765177301547961</v>
      </c>
      <c r="R32" s="11">
        <f t="shared" si="7"/>
        <v>0.129143083333333</v>
      </c>
      <c r="S32" s="18">
        <f t="shared" si="8"/>
        <v>0.59250350990378</v>
      </c>
      <c r="T32" s="3">
        <v>0.01</v>
      </c>
      <c r="U32" s="19">
        <f t="shared" si="9"/>
        <v>0.0059250350990378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0.0353750350990378</v>
      </c>
      <c r="AR32" s="27">
        <f t="shared" si="15"/>
        <v>99.3408333333333</v>
      </c>
      <c r="AS32" s="1">
        <f t="shared" si="16"/>
        <v>0.13</v>
      </c>
      <c r="AT32" s="2">
        <f>$E$4/12</f>
        <v>0.416666666666667</v>
      </c>
      <c r="AU32" s="1">
        <f t="shared" si="17"/>
        <v>1275.35647534533</v>
      </c>
    </row>
    <row r="33" s="1" customFormat="1" spans="1:47">
      <c r="A33" s="6"/>
      <c r="B33" s="6"/>
      <c r="C33" s="9">
        <v>4</v>
      </c>
      <c r="D33" s="12">
        <v>21.1657052473333</v>
      </c>
      <c r="E33" s="13">
        <f t="shared" si="18"/>
        <v>18.487202726129</v>
      </c>
      <c r="F33" s="9" t="s">
        <v>107</v>
      </c>
      <c r="G33" s="6">
        <v>5</v>
      </c>
      <c r="H33" s="11">
        <f t="shared" si="0"/>
        <v>21.1657052473333</v>
      </c>
      <c r="I33" s="11">
        <f t="shared" si="1"/>
        <v>294.315705247333</v>
      </c>
      <c r="J33" s="11">
        <f t="shared" si="2"/>
        <v>0.226215494733361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2.79031666660958</v>
      </c>
      <c r="O33" s="11">
        <f t="shared" si="19"/>
        <v>1.14026710526015</v>
      </c>
      <c r="P33" s="11">
        <f t="shared" si="5"/>
        <v>0.257946087344603</v>
      </c>
      <c r="Q33" s="17">
        <f t="shared" si="6"/>
        <v>0.0335329913547984</v>
      </c>
      <c r="R33" s="11">
        <f t="shared" si="7"/>
        <v>0.129143083333333</v>
      </c>
      <c r="S33" s="18">
        <f t="shared" si="8"/>
        <v>0.259657664113888</v>
      </c>
      <c r="T33" s="3">
        <v>0.01</v>
      </c>
      <c r="U33" s="19">
        <f t="shared" si="9"/>
        <v>0.00259657664113888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0.0320465766411389</v>
      </c>
      <c r="AR33" s="27">
        <f t="shared" si="15"/>
        <v>99.3408333333333</v>
      </c>
      <c r="AS33" s="1">
        <f t="shared" si="16"/>
        <v>0.13</v>
      </c>
      <c r="AT33" s="2">
        <f>$E$4/12</f>
        <v>0.416666666666667</v>
      </c>
      <c r="AU33" s="1">
        <f t="shared" si="17"/>
        <v>1155.35741286201</v>
      </c>
    </row>
    <row r="34" s="1" customFormat="1" spans="1:47">
      <c r="A34" s="6"/>
      <c r="B34" s="6"/>
      <c r="C34" s="9">
        <v>5</v>
      </c>
      <c r="D34" s="12">
        <v>25.8752157993548</v>
      </c>
      <c r="E34" s="13">
        <f t="shared" si="18"/>
        <v>21.1657052473333</v>
      </c>
      <c r="F34" s="9" t="s">
        <v>109</v>
      </c>
      <c r="G34" s="6">
        <v>6</v>
      </c>
      <c r="H34" s="11">
        <f t="shared" si="0"/>
        <v>25.8752157993548</v>
      </c>
      <c r="I34" s="11">
        <f t="shared" si="1"/>
        <v>299.025215799355</v>
      </c>
      <c r="J34" s="11">
        <f t="shared" si="2"/>
        <v>0.380896288778672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1.87572935124888</v>
      </c>
      <c r="P34" s="11">
        <f t="shared" si="5"/>
        <v>0.714458348643925</v>
      </c>
      <c r="Q34" s="17">
        <f t="shared" si="6"/>
        <v>0.0928795853237102</v>
      </c>
      <c r="R34" s="11">
        <f t="shared" si="7"/>
        <v>0.129143083333333</v>
      </c>
      <c r="S34" s="18">
        <f t="shared" si="8"/>
        <v>0.719199069174905</v>
      </c>
      <c r="T34" s="3">
        <v>0.01</v>
      </c>
      <c r="U34" s="19">
        <f t="shared" si="9"/>
        <v>0.00719199069174905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0.036641990691749</v>
      </c>
      <c r="AR34" s="27">
        <f t="shared" si="15"/>
        <v>99.3408333333333</v>
      </c>
      <c r="AS34" s="1">
        <f t="shared" si="16"/>
        <v>0.13</v>
      </c>
      <c r="AT34" s="2">
        <f>$E$4/12</f>
        <v>0.416666666666667</v>
      </c>
      <c r="AU34" s="1">
        <f t="shared" si="17"/>
        <v>1321.03332102522</v>
      </c>
    </row>
    <row r="35" s="1" customFormat="1" spans="1:47">
      <c r="A35" s="6"/>
      <c r="B35" s="6"/>
      <c r="C35" s="9">
        <v>6</v>
      </c>
      <c r="D35" s="12">
        <v>26.2516522623333</v>
      </c>
      <c r="E35" s="13">
        <f t="shared" si="18"/>
        <v>25.8752157993548</v>
      </c>
      <c r="F35" s="9" t="s">
        <v>107</v>
      </c>
      <c r="G35" s="6">
        <v>7</v>
      </c>
      <c r="H35" s="11">
        <f t="shared" si="0"/>
        <v>26.2516522623333</v>
      </c>
      <c r="I35" s="11">
        <f t="shared" si="1"/>
        <v>299.401652262333</v>
      </c>
      <c r="J35" s="11">
        <f t="shared" si="2"/>
        <v>0.396813701333923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2.15467933593829</v>
      </c>
      <c r="P35" s="11">
        <f t="shared" si="5"/>
        <v>0.855006282481393</v>
      </c>
      <c r="Q35" s="17">
        <f t="shared" si="6"/>
        <v>0.111150816722581</v>
      </c>
      <c r="R35" s="11">
        <f t="shared" si="7"/>
        <v>0.129143083333333</v>
      </c>
      <c r="S35" s="18">
        <f t="shared" si="8"/>
        <v>0.860679595481611</v>
      </c>
      <c r="T35" s="3">
        <v>0.01</v>
      </c>
      <c r="U35" s="19">
        <f t="shared" si="9"/>
        <v>0.00860679595481611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0.0435067959548161</v>
      </c>
      <c r="AR35" s="27">
        <f t="shared" si="15"/>
        <v>99.3408333333333</v>
      </c>
      <c r="AS35" s="1">
        <f t="shared" si="16"/>
        <v>0.13</v>
      </c>
      <c r="AT35" s="2">
        <f>$E$4/12</f>
        <v>0.416666666666667</v>
      </c>
      <c r="AU35" s="1">
        <f t="shared" si="17"/>
        <v>1568.52632901026</v>
      </c>
    </row>
    <row r="36" s="1" customFormat="1" spans="1:47">
      <c r="A36" s="6"/>
      <c r="B36" s="6"/>
      <c r="C36" s="9">
        <v>7</v>
      </c>
      <c r="D36" s="12">
        <v>27.36933931</v>
      </c>
      <c r="E36" s="13">
        <f t="shared" si="18"/>
        <v>26.2516522623333</v>
      </c>
      <c r="F36" s="9" t="s">
        <v>107</v>
      </c>
      <c r="G36" s="6">
        <v>8</v>
      </c>
      <c r="H36" s="11">
        <f t="shared" si="0"/>
        <v>27.36933931</v>
      </c>
      <c r="I36" s="11">
        <f t="shared" si="1"/>
        <v>300.51933931</v>
      </c>
      <c r="J36" s="11">
        <f t="shared" si="2"/>
        <v>0.447831872276542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2.29308138679023</v>
      </c>
      <c r="P36" s="11">
        <f t="shared" si="5"/>
        <v>1.02691493072876</v>
      </c>
      <c r="Q36" s="17">
        <f t="shared" si="6"/>
        <v>0.133498940994739</v>
      </c>
      <c r="R36" s="11">
        <f t="shared" si="7"/>
        <v>0.129143083333333</v>
      </c>
      <c r="S36" s="18">
        <f t="shared" si="8"/>
        <v>1.03372892724082</v>
      </c>
      <c r="T36" s="3">
        <v>0.01</v>
      </c>
      <c r="U36" s="19">
        <f t="shared" si="9"/>
        <v>0.0103372892724082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0.0452372892724082</v>
      </c>
      <c r="AR36" s="27">
        <f t="shared" si="15"/>
        <v>99.3408333333333</v>
      </c>
      <c r="AS36" s="1">
        <f t="shared" si="16"/>
        <v>0.13</v>
      </c>
      <c r="AT36" s="2">
        <f>$E$4/12</f>
        <v>0.416666666666667</v>
      </c>
      <c r="AU36" s="1">
        <f t="shared" si="17"/>
        <v>1630.91484260337</v>
      </c>
    </row>
    <row r="37" s="1" customFormat="1" spans="1:47">
      <c r="A37" s="6"/>
      <c r="B37" s="6"/>
      <c r="C37" s="9">
        <v>8</v>
      </c>
      <c r="D37" s="12">
        <v>26.9211328996774</v>
      </c>
      <c r="E37" s="13">
        <f t="shared" si="18"/>
        <v>27.36933931</v>
      </c>
      <c r="F37" s="9" t="s">
        <v>107</v>
      </c>
      <c r="G37" s="6">
        <v>9</v>
      </c>
      <c r="H37" s="11">
        <f t="shared" si="0"/>
        <v>26.9211328996774</v>
      </c>
      <c r="I37" s="11">
        <f t="shared" si="1"/>
        <v>300.071132899677</v>
      </c>
      <c r="J37" s="11">
        <f t="shared" si="2"/>
        <v>0.426675275780854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2.25957478939481</v>
      </c>
      <c r="P37" s="11">
        <f t="shared" si="5"/>
        <v>0.964104696412493</v>
      </c>
      <c r="Q37" s="17">
        <f t="shared" si="6"/>
        <v>0.125333610533624</v>
      </c>
      <c r="R37" s="11">
        <f t="shared" si="7"/>
        <v>0.129143083333333</v>
      </c>
      <c r="S37" s="18">
        <f t="shared" si="8"/>
        <v>0.970501921578903</v>
      </c>
      <c r="T37" s="3">
        <v>0.01</v>
      </c>
      <c r="U37" s="19">
        <f t="shared" si="9"/>
        <v>0.00970501921578903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0.039155019215789</v>
      </c>
      <c r="AR37" s="27">
        <f t="shared" si="15"/>
        <v>99.3408333333333</v>
      </c>
      <c r="AS37" s="1">
        <f t="shared" si="16"/>
        <v>0.13</v>
      </c>
      <c r="AT37" s="2">
        <f>$E$4/12</f>
        <v>0.416666666666667</v>
      </c>
      <c r="AU37" s="1">
        <f t="shared" si="17"/>
        <v>1411.6341414029</v>
      </c>
    </row>
    <row r="38" s="1" customFormat="1" spans="1:47">
      <c r="A38" s="6"/>
      <c r="B38" s="6"/>
      <c r="C38" s="9">
        <v>9</v>
      </c>
      <c r="D38" s="12">
        <v>25.3487252606667</v>
      </c>
      <c r="E38" s="13">
        <f t="shared" si="18"/>
        <v>26.9211328996774</v>
      </c>
      <c r="F38" s="9" t="s">
        <v>107</v>
      </c>
      <c r="G38" s="6">
        <v>10</v>
      </c>
      <c r="H38" s="11">
        <f t="shared" si="0"/>
        <v>25.3487252606667</v>
      </c>
      <c r="I38" s="11">
        <f t="shared" si="1"/>
        <v>298.498725260667</v>
      </c>
      <c r="J38" s="11">
        <f t="shared" si="2"/>
        <v>0.35963687871524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2.28887842631565</v>
      </c>
      <c r="P38" s="11">
        <f t="shared" si="5"/>
        <v>0.823165092998809</v>
      </c>
      <c r="Q38" s="17">
        <f t="shared" si="6"/>
        <v>0.107011462089845</v>
      </c>
      <c r="R38" s="11">
        <f t="shared" si="7"/>
        <v>0.129143083333333</v>
      </c>
      <c r="S38" s="18">
        <f t="shared" si="8"/>
        <v>0.828627126809698</v>
      </c>
      <c r="T38" s="3">
        <v>0.01</v>
      </c>
      <c r="U38" s="19">
        <f t="shared" si="9"/>
        <v>0.00828627126809698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0.037736271268097</v>
      </c>
      <c r="AR38" s="27">
        <f t="shared" si="15"/>
        <v>99.3408333333333</v>
      </c>
      <c r="AS38" s="1">
        <f t="shared" si="16"/>
        <v>0.13</v>
      </c>
      <c r="AT38" s="2">
        <f>$E$4/12</f>
        <v>0.416666666666667</v>
      </c>
      <c r="AU38" s="1">
        <f t="shared" si="17"/>
        <v>1360.48481033068</v>
      </c>
    </row>
    <row r="39" s="1" customFormat="1" spans="1:47">
      <c r="A39" s="6"/>
      <c r="B39" s="6"/>
      <c r="C39" s="9">
        <v>10</v>
      </c>
      <c r="D39" s="12">
        <v>20.2620217454839</v>
      </c>
      <c r="E39" s="13">
        <f t="shared" si="18"/>
        <v>25.3487252606667</v>
      </c>
      <c r="F39" s="9" t="s">
        <v>107</v>
      </c>
      <c r="G39" s="6">
        <v>11</v>
      </c>
      <c r="H39" s="11">
        <f t="shared" si="0"/>
        <v>20.2620217454839</v>
      </c>
      <c r="I39" s="11">
        <f t="shared" si="1"/>
        <v>293.412021745484</v>
      </c>
      <c r="J39" s="11">
        <f t="shared" si="2"/>
        <v>0.204301307076252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1.392427666651</v>
      </c>
      <c r="O39" s="11">
        <f t="shared" si="19"/>
        <v>1.06669399999917</v>
      </c>
      <c r="P39" s="11">
        <f t="shared" si="5"/>
        <v>0.217926978450227</v>
      </c>
      <c r="Q39" s="17">
        <f t="shared" si="6"/>
        <v>0.0283305071985295</v>
      </c>
      <c r="R39" s="11">
        <f t="shared" si="7"/>
        <v>0.129143083333333</v>
      </c>
      <c r="S39" s="18">
        <f t="shared" si="8"/>
        <v>0.219373012222461</v>
      </c>
      <c r="T39" s="3">
        <v>0.01</v>
      </c>
      <c r="U39" s="19">
        <f t="shared" si="9"/>
        <v>0.00219373012222461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0.0240937301222246</v>
      </c>
      <c r="AR39" s="27">
        <f t="shared" si="15"/>
        <v>99.3408333333333</v>
      </c>
      <c r="AS39" s="1">
        <f t="shared" si="16"/>
        <v>0.13</v>
      </c>
      <c r="AT39" s="2">
        <f>$E$4/12</f>
        <v>0.416666666666667</v>
      </c>
      <c r="AU39" s="1">
        <f t="shared" si="17"/>
        <v>868.637858325062</v>
      </c>
    </row>
    <row r="40" s="1" customFormat="1" spans="1:48">
      <c r="A40" s="6"/>
      <c r="B40" s="6"/>
      <c r="C40" s="9">
        <v>11</v>
      </c>
      <c r="D40" s="12">
        <v>17.343707261</v>
      </c>
      <c r="E40" s="13">
        <f t="shared" si="18"/>
        <v>20.2620217454839</v>
      </c>
      <c r="F40" s="9" t="s">
        <v>109</v>
      </c>
      <c r="G40" s="6">
        <v>12</v>
      </c>
      <c r="H40" s="11">
        <f t="shared" si="0"/>
        <v>17.343707261</v>
      </c>
      <c r="I40" s="11">
        <f t="shared" si="1"/>
        <v>290.493707261</v>
      </c>
      <c r="J40" s="11">
        <f t="shared" si="2"/>
        <v>0.146382162172413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1.84217535488228</v>
      </c>
      <c r="P40" s="11">
        <f t="shared" si="5"/>
        <v>0.2696616115484</v>
      </c>
      <c r="Q40" s="17">
        <f t="shared" si="6"/>
        <v>0.035056009501292</v>
      </c>
      <c r="R40" s="11">
        <f t="shared" si="7"/>
        <v>0.129143083333333</v>
      </c>
      <c r="S40" s="18">
        <f t="shared" si="8"/>
        <v>0.271450925566091</v>
      </c>
      <c r="T40" s="3">
        <v>0.01</v>
      </c>
      <c r="U40" s="19">
        <f t="shared" si="9"/>
        <v>0.00271450925566091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0.0246145092556609</v>
      </c>
      <c r="AR40" s="27">
        <f t="shared" si="15"/>
        <v>99.3408333333333</v>
      </c>
      <c r="AS40" s="1">
        <f t="shared" si="16"/>
        <v>0.13</v>
      </c>
      <c r="AT40" s="2">
        <f>$E$4/12</f>
        <v>0.416666666666667</v>
      </c>
      <c r="AU40" s="1">
        <f t="shared" si="17"/>
        <v>887.413218920274</v>
      </c>
      <c r="AV40" s="1">
        <f>SUM(AU29:AU40)</f>
        <v>14010.5398346505</v>
      </c>
    </row>
    <row r="41" s="1" customFormat="1" spans="1:46">
      <c r="A41" s="6"/>
      <c r="B41" s="6"/>
      <c r="C41" s="9">
        <v>12</v>
      </c>
      <c r="D41" s="12">
        <v>11.845293658129</v>
      </c>
      <c r="E41" s="13">
        <f t="shared" si="18"/>
        <v>17.343707261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12.42</v>
      </c>
      <c r="E44" s="9"/>
      <c r="F44" s="9"/>
      <c r="G44" s="6">
        <v>1</v>
      </c>
      <c r="H44" s="11">
        <f t="shared" ref="H44:H55" si="20">E45</f>
        <v>12.42</v>
      </c>
      <c r="I44" s="11">
        <f t="shared" ref="I44:I55" si="21">H44+273.15</f>
        <v>285.57</v>
      </c>
      <c r="J44" s="11">
        <f t="shared" ref="J44:J55" si="22">EXP(($C$18*(I44-$C$16))/($C$19*I44*$C$16))</f>
        <v>0.0821307745818366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0.0732006270192414</v>
      </c>
      <c r="Q44" s="17">
        <f t="shared" ref="Q44:Q55" si="26">P44*$B$46</f>
        <v>0.00951608151250138</v>
      </c>
      <c r="R44" s="11">
        <f t="shared" ref="R44:R55" si="27">L44*$B$46</f>
        <v>0.115864991666667</v>
      </c>
      <c r="S44" s="18">
        <f t="shared" ref="S44:S55" si="28">Q44/R44</f>
        <v>0.0821307745818364</v>
      </c>
      <c r="T44" s="3">
        <v>0.01</v>
      </c>
      <c r="U44" s="19">
        <f t="shared" ref="U44:U55" si="29">S44*T44</f>
        <v>0.000821307745818364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0.0199213077458184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17.8</v>
      </c>
      <c r="AU44" s="1">
        <f t="shared" ref="AU44:AU55" si="37">AT44*10000*AS44*0.67*AR44*AQ44</f>
        <v>27527.3803919593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10.9445885404839</v>
      </c>
      <c r="E45" s="13">
        <f t="shared" ref="E45:E56" si="38">D44</f>
        <v>12.42</v>
      </c>
      <c r="F45" s="9" t="s">
        <v>107</v>
      </c>
      <c r="G45" s="6">
        <v>2</v>
      </c>
      <c r="H45" s="11">
        <f t="shared" si="20"/>
        <v>10.9445885404839</v>
      </c>
      <c r="I45" s="11">
        <f t="shared" si="21"/>
        <v>284.094588540484</v>
      </c>
      <c r="J45" s="11">
        <f t="shared" si="22"/>
        <v>0.0688024510085325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1.70933770631409</v>
      </c>
      <c r="P45" s="11">
        <f t="shared" si="25"/>
        <v>0.117606623795713</v>
      </c>
      <c r="Q45" s="17">
        <f t="shared" si="26"/>
        <v>0.0152888610934427</v>
      </c>
      <c r="R45" s="11">
        <f t="shared" si="27"/>
        <v>0.115864991666667</v>
      </c>
      <c r="S45" s="18">
        <f t="shared" si="28"/>
        <v>0.131954103422605</v>
      </c>
      <c r="T45" s="3">
        <v>0.01</v>
      </c>
      <c r="U45" s="19">
        <f t="shared" si="29"/>
        <v>0.00131954103422605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0.020419541034226</v>
      </c>
      <c r="AR45" s="27">
        <f t="shared" si="35"/>
        <v>89.1269166666667</v>
      </c>
      <c r="AS45" s="1">
        <f t="shared" si="36"/>
        <v>0.13</v>
      </c>
      <c r="AT45" s="2">
        <f>$E$3/12</f>
        <v>17.8</v>
      </c>
      <c r="AU45" s="1">
        <f t="shared" si="37"/>
        <v>28215.8420847823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12.7059074028214</v>
      </c>
      <c r="E46" s="13">
        <f t="shared" si="38"/>
        <v>10.9445885404839</v>
      </c>
      <c r="F46" s="9" t="s">
        <v>107</v>
      </c>
      <c r="G46" s="6">
        <v>3</v>
      </c>
      <c r="H46" s="11">
        <f t="shared" si="20"/>
        <v>12.7059074028214</v>
      </c>
      <c r="I46" s="11">
        <f t="shared" si="21"/>
        <v>285.855907402821</v>
      </c>
      <c r="J46" s="11">
        <f t="shared" si="22"/>
        <v>0.0849799130502994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2.48300024918505</v>
      </c>
      <c r="P46" s="11">
        <f t="shared" si="25"/>
        <v>0.211005145279617</v>
      </c>
      <c r="Q46" s="17">
        <f t="shared" si="26"/>
        <v>0.0274306688863502</v>
      </c>
      <c r="R46" s="11">
        <f t="shared" si="27"/>
        <v>0.115864991666667</v>
      </c>
      <c r="S46" s="18">
        <f t="shared" si="28"/>
        <v>0.236746824832696</v>
      </c>
      <c r="T46" s="3">
        <v>0.01</v>
      </c>
      <c r="U46" s="19">
        <f t="shared" si="29"/>
        <v>0.00236746824832696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0.021467468248327</v>
      </c>
      <c r="AR46" s="27">
        <f t="shared" si="35"/>
        <v>89.1269166666667</v>
      </c>
      <c r="AS46" s="1">
        <f t="shared" si="36"/>
        <v>0.13</v>
      </c>
      <c r="AT46" s="2">
        <f>$E$3/12</f>
        <v>17.8</v>
      </c>
      <c r="AU46" s="1">
        <f t="shared" si="37"/>
        <v>29663.8740821645</v>
      </c>
    </row>
    <row r="47" s="1" customFormat="1" spans="1:47">
      <c r="A47" s="6"/>
      <c r="B47" s="6"/>
      <c r="C47" s="9">
        <v>3</v>
      </c>
      <c r="D47" s="12">
        <v>18.487202726129</v>
      </c>
      <c r="E47" s="13">
        <f t="shared" si="38"/>
        <v>12.7059074028214</v>
      </c>
      <c r="F47" s="9" t="s">
        <v>107</v>
      </c>
      <c r="G47" s="6">
        <v>4</v>
      </c>
      <c r="H47" s="11">
        <f t="shared" si="20"/>
        <v>18.487202726129</v>
      </c>
      <c r="I47" s="11">
        <f t="shared" si="21"/>
        <v>291.637202726129</v>
      </c>
      <c r="J47" s="11">
        <f t="shared" si="22"/>
        <v>0.166941508628209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3.1632642705721</v>
      </c>
      <c r="P47" s="11">
        <f t="shared" si="25"/>
        <v>0.528080109519016</v>
      </c>
      <c r="Q47" s="17">
        <f t="shared" si="26"/>
        <v>0.068650414237472</v>
      </c>
      <c r="R47" s="11">
        <f t="shared" si="27"/>
        <v>0.115864991666667</v>
      </c>
      <c r="S47" s="18">
        <f t="shared" si="28"/>
        <v>0.592503509903777</v>
      </c>
      <c r="T47" s="3">
        <v>0.01</v>
      </c>
      <c r="U47" s="19">
        <f t="shared" si="29"/>
        <v>0.00592503509903777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0.0339750350990378</v>
      </c>
      <c r="AR47" s="27">
        <f t="shared" si="35"/>
        <v>89.1269166666667</v>
      </c>
      <c r="AS47" s="1">
        <f t="shared" si="36"/>
        <v>0.13</v>
      </c>
      <c r="AT47" s="2">
        <f>$E$3/12</f>
        <v>17.8</v>
      </c>
      <c r="AU47" s="1">
        <f t="shared" si="37"/>
        <v>46946.9036337584</v>
      </c>
    </row>
    <row r="48" s="1" customFormat="1" spans="1:47">
      <c r="A48" s="6"/>
      <c r="B48" s="6"/>
      <c r="C48" s="9">
        <v>4</v>
      </c>
      <c r="D48" s="12">
        <v>21.1657052473333</v>
      </c>
      <c r="E48" s="13">
        <f t="shared" si="38"/>
        <v>18.487202726129</v>
      </c>
      <c r="F48" s="9" t="s">
        <v>107</v>
      </c>
      <c r="G48" s="6">
        <v>5</v>
      </c>
      <c r="H48" s="11">
        <f t="shared" si="20"/>
        <v>21.1657052473333</v>
      </c>
      <c r="I48" s="11">
        <f t="shared" si="21"/>
        <v>294.315705247333</v>
      </c>
      <c r="J48" s="11">
        <f t="shared" si="22"/>
        <v>0.226215494733361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2.50342495300043</v>
      </c>
      <c r="O48" s="11">
        <f t="shared" si="39"/>
        <v>1.02302837471932</v>
      </c>
      <c r="P48" s="11">
        <f t="shared" si="25"/>
        <v>0.231424869913397</v>
      </c>
      <c r="Q48" s="17">
        <f t="shared" si="26"/>
        <v>0.0300852330887417</v>
      </c>
      <c r="R48" s="11">
        <f t="shared" si="27"/>
        <v>0.115864991666667</v>
      </c>
      <c r="S48" s="18">
        <f t="shared" si="28"/>
        <v>0.259657664113886</v>
      </c>
      <c r="T48" s="3">
        <v>0.01</v>
      </c>
      <c r="U48" s="19">
        <f t="shared" si="29"/>
        <v>0.00259657664113886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0.0306465766411389</v>
      </c>
      <c r="AR48" s="27">
        <f t="shared" si="35"/>
        <v>89.1269166666667</v>
      </c>
      <c r="AS48" s="1">
        <f t="shared" si="36"/>
        <v>0.13</v>
      </c>
      <c r="AT48" s="2">
        <f>$E$3/12</f>
        <v>17.8</v>
      </c>
      <c r="AU48" s="1">
        <f t="shared" si="37"/>
        <v>42347.6201299608</v>
      </c>
    </row>
    <row r="49" s="1" customFormat="1" spans="1:47">
      <c r="A49" s="6"/>
      <c r="B49" s="6"/>
      <c r="C49" s="9">
        <v>5</v>
      </c>
      <c r="D49" s="12">
        <v>25.8752157993548</v>
      </c>
      <c r="E49" s="13">
        <f t="shared" si="38"/>
        <v>21.1657052473333</v>
      </c>
      <c r="F49" s="9" t="s">
        <v>109</v>
      </c>
      <c r="G49" s="6">
        <v>6</v>
      </c>
      <c r="H49" s="11">
        <f t="shared" si="20"/>
        <v>25.8752157993548</v>
      </c>
      <c r="I49" s="11">
        <f t="shared" si="21"/>
        <v>299.025215799355</v>
      </c>
      <c r="J49" s="11">
        <f t="shared" si="22"/>
        <v>0.380896288778672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1.68287267147259</v>
      </c>
      <c r="P49" s="11">
        <f t="shared" si="25"/>
        <v>0.640999955050958</v>
      </c>
      <c r="Q49" s="17">
        <f t="shared" si="26"/>
        <v>0.0833299941566246</v>
      </c>
      <c r="R49" s="11">
        <f t="shared" si="27"/>
        <v>0.115864991666667</v>
      </c>
      <c r="S49" s="18">
        <f t="shared" si="28"/>
        <v>0.719199069174901</v>
      </c>
      <c r="T49" s="3">
        <v>0.01</v>
      </c>
      <c r="U49" s="19">
        <f t="shared" si="29"/>
        <v>0.00719199069174901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0.035241990691749</v>
      </c>
      <c r="AR49" s="27">
        <f t="shared" si="35"/>
        <v>89.1269166666667</v>
      </c>
      <c r="AS49" s="1">
        <f t="shared" si="36"/>
        <v>0.13</v>
      </c>
      <c r="AT49" s="2">
        <f>$E$3/12</f>
        <v>17.8</v>
      </c>
      <c r="AU49" s="1">
        <f t="shared" si="37"/>
        <v>48697.5903349165</v>
      </c>
    </row>
    <row r="50" s="1" customFormat="1" spans="1:47">
      <c r="A50" s="6"/>
      <c r="B50" s="6"/>
      <c r="C50" s="9">
        <v>6</v>
      </c>
      <c r="D50" s="12">
        <v>26.2516522623333</v>
      </c>
      <c r="E50" s="13">
        <f t="shared" si="38"/>
        <v>25.8752157993548</v>
      </c>
      <c r="F50" s="9" t="s">
        <v>107</v>
      </c>
      <c r="G50" s="6">
        <v>7</v>
      </c>
      <c r="H50" s="11">
        <f t="shared" si="20"/>
        <v>26.2516522623333</v>
      </c>
      <c r="I50" s="11">
        <f t="shared" si="21"/>
        <v>299.401652262333</v>
      </c>
      <c r="J50" s="11">
        <f t="shared" si="22"/>
        <v>0.396813701333923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1.9331418830883</v>
      </c>
      <c r="P50" s="11">
        <f t="shared" si="25"/>
        <v>0.767097185831898</v>
      </c>
      <c r="Q50" s="17">
        <f t="shared" si="26"/>
        <v>0.0997226341581467</v>
      </c>
      <c r="R50" s="11">
        <f t="shared" si="27"/>
        <v>0.115864991666667</v>
      </c>
      <c r="S50" s="18">
        <f t="shared" si="28"/>
        <v>0.860679595481607</v>
      </c>
      <c r="T50" s="3">
        <v>0.01</v>
      </c>
      <c r="U50" s="19">
        <f t="shared" si="29"/>
        <v>0.00860679595481607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0.0427067959548161</v>
      </c>
      <c r="AR50" s="27">
        <f t="shared" si="35"/>
        <v>89.1269166666667</v>
      </c>
      <c r="AS50" s="1">
        <f t="shared" si="36"/>
        <v>0.13</v>
      </c>
      <c r="AT50" s="2">
        <f>$E$3/12</f>
        <v>17.8</v>
      </c>
      <c r="AU50" s="1">
        <f t="shared" si="37"/>
        <v>59012.5022197289</v>
      </c>
    </row>
    <row r="51" s="1" customFormat="1" spans="1:47">
      <c r="A51" s="6"/>
      <c r="B51" s="6"/>
      <c r="C51" s="9">
        <v>7</v>
      </c>
      <c r="D51" s="12">
        <v>27.36933931</v>
      </c>
      <c r="E51" s="13">
        <f t="shared" si="38"/>
        <v>26.2516522623333</v>
      </c>
      <c r="F51" s="9" t="s">
        <v>107</v>
      </c>
      <c r="G51" s="6">
        <v>8</v>
      </c>
      <c r="H51" s="11">
        <f t="shared" si="20"/>
        <v>27.36933931</v>
      </c>
      <c r="I51" s="11">
        <f t="shared" si="21"/>
        <v>300.51933931</v>
      </c>
      <c r="J51" s="11">
        <f t="shared" si="22"/>
        <v>0.447831872276542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2.05731386392307</v>
      </c>
      <c r="P51" s="11">
        <f t="shared" si="25"/>
        <v>0.921330719541155</v>
      </c>
      <c r="Q51" s="17">
        <f t="shared" si="26"/>
        <v>0.11977299354035</v>
      </c>
      <c r="R51" s="11">
        <f t="shared" si="27"/>
        <v>0.115864991666667</v>
      </c>
      <c r="S51" s="18">
        <f t="shared" si="28"/>
        <v>1.03372892724082</v>
      </c>
      <c r="T51" s="3">
        <v>0.01</v>
      </c>
      <c r="U51" s="19">
        <f t="shared" si="29"/>
        <v>0.0103372892724082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0.0444372892724082</v>
      </c>
      <c r="AR51" s="27">
        <f t="shared" si="35"/>
        <v>89.1269166666667</v>
      </c>
      <c r="AS51" s="1">
        <f t="shared" si="36"/>
        <v>0.13</v>
      </c>
      <c r="AT51" s="2">
        <f>$E$3/12</f>
        <v>17.8</v>
      </c>
      <c r="AU51" s="1">
        <f t="shared" si="37"/>
        <v>61403.7080796505</v>
      </c>
    </row>
    <row r="52" s="1" customFormat="1" spans="1:47">
      <c r="A52" s="6"/>
      <c r="B52" s="6"/>
      <c r="C52" s="9">
        <v>8</v>
      </c>
      <c r="D52" s="12">
        <v>26.9211328996774</v>
      </c>
      <c r="E52" s="13">
        <f t="shared" si="38"/>
        <v>27.36933931</v>
      </c>
      <c r="F52" s="9" t="s">
        <v>107</v>
      </c>
      <c r="G52" s="6">
        <v>9</v>
      </c>
      <c r="H52" s="11">
        <f t="shared" si="20"/>
        <v>26.9211328996774</v>
      </c>
      <c r="I52" s="11">
        <f t="shared" si="21"/>
        <v>300.071132899677</v>
      </c>
      <c r="J52" s="11">
        <f t="shared" si="22"/>
        <v>0.426675275780854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2.02725231104858</v>
      </c>
      <c r="P52" s="11">
        <f t="shared" si="25"/>
        <v>0.864978438894026</v>
      </c>
      <c r="Q52" s="17">
        <f t="shared" si="26"/>
        <v>0.112447197056223</v>
      </c>
      <c r="R52" s="11">
        <f t="shared" si="27"/>
        <v>0.115864991666667</v>
      </c>
      <c r="S52" s="18">
        <f t="shared" si="28"/>
        <v>0.970501921578898</v>
      </c>
      <c r="T52" s="3">
        <v>0.01</v>
      </c>
      <c r="U52" s="19">
        <f t="shared" si="29"/>
        <v>0.00970501921578898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0.037755019215789</v>
      </c>
      <c r="AR52" s="27">
        <f t="shared" si="35"/>
        <v>89.1269166666667</v>
      </c>
      <c r="AS52" s="1">
        <f t="shared" si="36"/>
        <v>0.13</v>
      </c>
      <c r="AT52" s="2">
        <f>$E$3/12</f>
        <v>17.8</v>
      </c>
      <c r="AU52" s="1">
        <f t="shared" si="37"/>
        <v>52170.1079527227</v>
      </c>
    </row>
    <row r="53" s="1" customFormat="1" spans="1:47">
      <c r="A53" s="6"/>
      <c r="B53" s="6"/>
      <c r="C53" s="9">
        <v>9</v>
      </c>
      <c r="D53" s="12">
        <v>25.3487252606667</v>
      </c>
      <c r="E53" s="13">
        <f t="shared" si="38"/>
        <v>26.9211328996774</v>
      </c>
      <c r="F53" s="9" t="s">
        <v>107</v>
      </c>
      <c r="G53" s="6">
        <v>10</v>
      </c>
      <c r="H53" s="11">
        <f t="shared" si="20"/>
        <v>25.3487252606667</v>
      </c>
      <c r="I53" s="11">
        <f t="shared" si="21"/>
        <v>298.498725260667</v>
      </c>
      <c r="J53" s="11">
        <f t="shared" si="22"/>
        <v>0.35963687871524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2.05354303882122</v>
      </c>
      <c r="P53" s="11">
        <f t="shared" si="25"/>
        <v>0.738529808789072</v>
      </c>
      <c r="Q53" s="17">
        <f t="shared" si="26"/>
        <v>0.0960088751425794</v>
      </c>
      <c r="R53" s="11">
        <f t="shared" si="27"/>
        <v>0.115864991666667</v>
      </c>
      <c r="S53" s="18">
        <f t="shared" si="28"/>
        <v>0.828627126809694</v>
      </c>
      <c r="T53" s="3">
        <v>0.01</v>
      </c>
      <c r="U53" s="19">
        <f t="shared" si="29"/>
        <v>0.00828627126809694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0.0363362712680969</v>
      </c>
      <c r="AR53" s="27">
        <f t="shared" si="35"/>
        <v>89.1269166666667</v>
      </c>
      <c r="AS53" s="1">
        <f t="shared" si="36"/>
        <v>0.13</v>
      </c>
      <c r="AT53" s="2">
        <f>$E$3/12</f>
        <v>17.8</v>
      </c>
      <c r="AU53" s="1">
        <f t="shared" si="37"/>
        <v>50209.6736813015</v>
      </c>
    </row>
    <row r="54" s="1" customFormat="1" spans="1:47">
      <c r="A54" s="6"/>
      <c r="B54" s="6"/>
      <c r="C54" s="9">
        <v>10</v>
      </c>
      <c r="D54" s="12">
        <v>20.2620217454839</v>
      </c>
      <c r="E54" s="13">
        <f t="shared" si="38"/>
        <v>25.3487252606667</v>
      </c>
      <c r="F54" s="9" t="s">
        <v>107</v>
      </c>
      <c r="G54" s="6">
        <v>11</v>
      </c>
      <c r="H54" s="11">
        <f t="shared" si="20"/>
        <v>20.2620217454839</v>
      </c>
      <c r="I54" s="11">
        <f t="shared" si="21"/>
        <v>293.412021745484</v>
      </c>
      <c r="J54" s="11">
        <f t="shared" si="22"/>
        <v>0.204301307076252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1.24926256853054</v>
      </c>
      <c r="O54" s="11">
        <f t="shared" si="39"/>
        <v>0.957019828168274</v>
      </c>
      <c r="P54" s="11">
        <f t="shared" si="25"/>
        <v>0.195520401792669</v>
      </c>
      <c r="Q54" s="17">
        <f t="shared" si="26"/>
        <v>0.025417652233047</v>
      </c>
      <c r="R54" s="11">
        <f t="shared" si="27"/>
        <v>0.115864991666667</v>
      </c>
      <c r="S54" s="18">
        <f t="shared" si="28"/>
        <v>0.21937301222246</v>
      </c>
      <c r="T54" s="3">
        <v>0.01</v>
      </c>
      <c r="U54" s="19">
        <f t="shared" si="29"/>
        <v>0.0021937301222246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0.0212937301222246</v>
      </c>
      <c r="AR54" s="27">
        <f t="shared" si="35"/>
        <v>89.1269166666667</v>
      </c>
      <c r="AS54" s="1">
        <f t="shared" si="36"/>
        <v>0.13</v>
      </c>
      <c r="AT54" s="2">
        <f>$E$3/12</f>
        <v>17.8</v>
      </c>
      <c r="AU54" s="1">
        <f t="shared" si="37"/>
        <v>29423.8017160915</v>
      </c>
    </row>
    <row r="55" s="1" customFormat="1" spans="1:48">
      <c r="A55" s="6"/>
      <c r="B55" s="6"/>
      <c r="C55" s="9">
        <v>11</v>
      </c>
      <c r="D55" s="12">
        <v>17.343707261</v>
      </c>
      <c r="E55" s="13">
        <f t="shared" si="38"/>
        <v>20.2620217454839</v>
      </c>
      <c r="F55" s="9" t="s">
        <v>109</v>
      </c>
      <c r="G55" s="6">
        <v>12</v>
      </c>
      <c r="H55" s="11">
        <f t="shared" si="20"/>
        <v>17.343707261</v>
      </c>
      <c r="I55" s="11">
        <f t="shared" si="21"/>
        <v>290.493707261</v>
      </c>
      <c r="J55" s="11">
        <f t="shared" si="22"/>
        <v>0.146382162172413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1.65276859304227</v>
      </c>
      <c r="P55" s="11">
        <f t="shared" si="25"/>
        <v>0.241935840220185</v>
      </c>
      <c r="Q55" s="17">
        <f t="shared" si="26"/>
        <v>0.031451659228624</v>
      </c>
      <c r="R55" s="11">
        <f t="shared" si="27"/>
        <v>0.115864991666667</v>
      </c>
      <c r="S55" s="18">
        <f t="shared" si="28"/>
        <v>0.27145092556609</v>
      </c>
      <c r="T55" s="3">
        <v>0.01</v>
      </c>
      <c r="U55" s="19">
        <f t="shared" si="29"/>
        <v>0.0027145092556609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0.0218145092556609</v>
      </c>
      <c r="AR55" s="27">
        <f t="shared" si="35"/>
        <v>89.1269166666667</v>
      </c>
      <c r="AS55" s="1">
        <f t="shared" si="36"/>
        <v>0.13</v>
      </c>
      <c r="AT55" s="2">
        <f>$E$3/12</f>
        <v>17.8</v>
      </c>
      <c r="AU55" s="1">
        <f t="shared" si="37"/>
        <v>30143.417390384</v>
      </c>
      <c r="AV55" s="1">
        <f>SUM(AU44:AU55)</f>
        <v>505762.421697421</v>
      </c>
    </row>
    <row r="56" s="1" customFormat="1" spans="1:46">
      <c r="A56" s="6"/>
      <c r="B56" s="6"/>
      <c r="C56" s="9">
        <v>12</v>
      </c>
      <c r="D56" s="12">
        <v>11.845293658129</v>
      </c>
      <c r="E56" s="13">
        <f t="shared" si="38"/>
        <v>17.343707261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12.42</v>
      </c>
      <c r="E60" s="9"/>
      <c r="F60" s="9"/>
      <c r="G60" s="6">
        <v>1</v>
      </c>
      <c r="H60" s="11">
        <f t="shared" ref="H60:H71" si="40">E61</f>
        <v>12.42</v>
      </c>
      <c r="I60" s="11">
        <f t="shared" ref="I60:I71" si="41">H60+273.15</f>
        <v>285.57</v>
      </c>
      <c r="J60" s="11">
        <f t="shared" ref="J60:J71" si="42">EXP(($C$18*(I60-$C$16))/($C$19*I60*$C$16))</f>
        <v>0.0821307745818366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0.11331582969056</v>
      </c>
      <c r="Q60" s="17">
        <f t="shared" ref="Q60:Q71" si="46">P60*$B$62</f>
        <v>0.011331582969056</v>
      </c>
      <c r="R60" s="11">
        <f t="shared" ref="R60:R71" si="47">L60*$B$62</f>
        <v>0.13797</v>
      </c>
      <c r="S60" s="18">
        <f t="shared" ref="S60:S71" si="48">Q60/R60</f>
        <v>0.0821307745818366</v>
      </c>
      <c r="T60" s="3">
        <v>0.01</v>
      </c>
      <c r="U60" s="19">
        <f t="shared" ref="U60:U71" si="49">S60*T60</f>
        <v>0.000821307745818366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0.0131213077458184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18.75</v>
      </c>
      <c r="AU60" s="1">
        <f t="shared" ref="AU60:AU71" si="57">AT60*10000*AS60*0.67*AR60*AQ60</f>
        <v>22742.4820479877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10.9445885404839</v>
      </c>
      <c r="E61" s="13">
        <f t="shared" ref="E61:E72" si="58">D60</f>
        <v>12.42</v>
      </c>
      <c r="F61" s="9" t="s">
        <v>107</v>
      </c>
      <c r="G61" s="6">
        <v>2</v>
      </c>
      <c r="H61" s="11">
        <f t="shared" si="40"/>
        <v>10.9445885404839</v>
      </c>
      <c r="I61" s="11">
        <f t="shared" si="41"/>
        <v>284.094588540484</v>
      </c>
      <c r="J61" s="11">
        <f t="shared" si="42"/>
        <v>0.0688024510085325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2.64608417030944</v>
      </c>
      <c r="P61" s="11">
        <f t="shared" si="45"/>
        <v>0.182057076492169</v>
      </c>
      <c r="Q61" s="17">
        <f t="shared" si="46"/>
        <v>0.0182057076492169</v>
      </c>
      <c r="R61" s="11">
        <f t="shared" si="47"/>
        <v>0.13797</v>
      </c>
      <c r="S61" s="18">
        <f t="shared" si="48"/>
        <v>0.131954103422605</v>
      </c>
      <c r="T61" s="3">
        <v>0.01</v>
      </c>
      <c r="U61" s="19">
        <f t="shared" si="49"/>
        <v>0.00131954103422605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0.0136195410342261</v>
      </c>
      <c r="AR61" s="27">
        <f t="shared" si="55"/>
        <v>137.97</v>
      </c>
      <c r="AS61" s="1">
        <f t="shared" si="56"/>
        <v>0.1</v>
      </c>
      <c r="AT61" s="2">
        <f>$E$5/12</f>
        <v>18.75</v>
      </c>
      <c r="AU61" s="1">
        <f t="shared" si="57"/>
        <v>23606.0439609329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12.7059074028214</v>
      </c>
      <c r="E62" s="13">
        <f t="shared" si="58"/>
        <v>10.9445885404839</v>
      </c>
      <c r="F62" s="9" t="s">
        <v>107</v>
      </c>
      <c r="G62" s="6">
        <v>3</v>
      </c>
      <c r="H62" s="11">
        <f t="shared" si="40"/>
        <v>12.7059074028214</v>
      </c>
      <c r="I62" s="11">
        <f t="shared" si="41"/>
        <v>285.855907402821</v>
      </c>
      <c r="J62" s="11">
        <f t="shared" si="42"/>
        <v>0.0849799130502994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3.84372709381727</v>
      </c>
      <c r="P62" s="11">
        <f t="shared" si="45"/>
        <v>0.326639594221672</v>
      </c>
      <c r="Q62" s="17">
        <f t="shared" si="46"/>
        <v>0.0326639594221672</v>
      </c>
      <c r="R62" s="11">
        <f t="shared" si="47"/>
        <v>0.13797</v>
      </c>
      <c r="S62" s="18">
        <f t="shared" si="48"/>
        <v>0.236746824832697</v>
      </c>
      <c r="T62" s="3">
        <v>0.01</v>
      </c>
      <c r="U62" s="19">
        <f t="shared" si="49"/>
        <v>0.00236746824832697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0.014667468248327</v>
      </c>
      <c r="AR62" s="27">
        <f t="shared" si="55"/>
        <v>137.97</v>
      </c>
      <c r="AS62" s="1">
        <f t="shared" si="56"/>
        <v>0.1</v>
      </c>
      <c r="AT62" s="2">
        <f>$E$5/12</f>
        <v>18.75</v>
      </c>
      <c r="AU62" s="1">
        <f t="shared" si="57"/>
        <v>25422.3618399097</v>
      </c>
    </row>
    <row r="63" s="1" customFormat="1" spans="1:47">
      <c r="A63" s="6"/>
      <c r="B63" s="6"/>
      <c r="C63" s="9">
        <v>3</v>
      </c>
      <c r="D63" s="12">
        <v>18.487202726129</v>
      </c>
      <c r="E63" s="13">
        <f t="shared" si="58"/>
        <v>12.7059074028214</v>
      </c>
      <c r="F63" s="9" t="s">
        <v>107</v>
      </c>
      <c r="G63" s="6">
        <v>4</v>
      </c>
      <c r="H63" s="11">
        <f t="shared" si="40"/>
        <v>18.487202726129</v>
      </c>
      <c r="I63" s="11">
        <f t="shared" si="41"/>
        <v>291.637202726129</v>
      </c>
      <c r="J63" s="11">
        <f t="shared" si="42"/>
        <v>0.166941508628209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4.8967874995956</v>
      </c>
      <c r="P63" s="11">
        <f t="shared" si="45"/>
        <v>0.817477092614243</v>
      </c>
      <c r="Q63" s="17">
        <f t="shared" si="46"/>
        <v>0.0817477092614243</v>
      </c>
      <c r="R63" s="11">
        <f t="shared" si="47"/>
        <v>0.13797</v>
      </c>
      <c r="S63" s="18">
        <f t="shared" si="48"/>
        <v>0.592503509903778</v>
      </c>
      <c r="T63" s="3">
        <v>0.01</v>
      </c>
      <c r="U63" s="19">
        <f t="shared" si="49"/>
        <v>0.00592503509903778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0.0239750350990378</v>
      </c>
      <c r="AR63" s="27">
        <f t="shared" si="55"/>
        <v>137.97</v>
      </c>
      <c r="AS63" s="1">
        <f t="shared" si="56"/>
        <v>0.1</v>
      </c>
      <c r="AT63" s="2">
        <f>$E$5/12</f>
        <v>18.75</v>
      </c>
      <c r="AU63" s="1">
        <f t="shared" si="57"/>
        <v>41554.6846322164</v>
      </c>
    </row>
    <row r="64" s="1" customFormat="1" spans="1:47">
      <c r="A64" s="6"/>
      <c r="B64" s="6"/>
      <c r="C64" s="9">
        <v>4</v>
      </c>
      <c r="D64" s="12">
        <v>21.1657052473333</v>
      </c>
      <c r="E64" s="13">
        <f t="shared" si="58"/>
        <v>18.487202726129</v>
      </c>
      <c r="F64" s="9" t="s">
        <v>107</v>
      </c>
      <c r="G64" s="6">
        <v>5</v>
      </c>
      <c r="H64" s="11">
        <f t="shared" si="40"/>
        <v>21.1657052473333</v>
      </c>
      <c r="I64" s="11">
        <f t="shared" si="41"/>
        <v>294.315705247333</v>
      </c>
      <c r="J64" s="11">
        <f t="shared" si="42"/>
        <v>0.226215494733361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3.87534488663229</v>
      </c>
      <c r="O64" s="11">
        <f t="shared" si="59"/>
        <v>1.58366552034907</v>
      </c>
      <c r="P64" s="11">
        <f t="shared" si="45"/>
        <v>0.35824967917793</v>
      </c>
      <c r="Q64" s="17">
        <f t="shared" si="46"/>
        <v>0.035824967917793</v>
      </c>
      <c r="R64" s="11">
        <f t="shared" si="47"/>
        <v>0.13797</v>
      </c>
      <c r="S64" s="18">
        <f t="shared" si="48"/>
        <v>0.259657664113887</v>
      </c>
      <c r="T64" s="3">
        <v>0.01</v>
      </c>
      <c r="U64" s="19">
        <f t="shared" si="49"/>
        <v>0.00259657664113887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0.0206465766411389</v>
      </c>
      <c r="AR64" s="27">
        <f t="shared" si="55"/>
        <v>137.97</v>
      </c>
      <c r="AS64" s="1">
        <f t="shared" si="56"/>
        <v>0.1</v>
      </c>
      <c r="AT64" s="2">
        <f>$E$5/12</f>
        <v>18.75</v>
      </c>
      <c r="AU64" s="1">
        <f t="shared" si="57"/>
        <v>35785.6402509227</v>
      </c>
    </row>
    <row r="65" s="1" customFormat="1" spans="1:47">
      <c r="A65" s="6"/>
      <c r="B65" s="6"/>
      <c r="C65" s="9">
        <v>5</v>
      </c>
      <c r="D65" s="12">
        <v>25.8752157993548</v>
      </c>
      <c r="E65" s="13">
        <f t="shared" si="58"/>
        <v>21.1657052473333</v>
      </c>
      <c r="F65" s="9" t="s">
        <v>109</v>
      </c>
      <c r="G65" s="6">
        <v>6</v>
      </c>
      <c r="H65" s="11">
        <f t="shared" si="40"/>
        <v>25.8752157993548</v>
      </c>
      <c r="I65" s="11">
        <f t="shared" si="41"/>
        <v>299.025215799355</v>
      </c>
      <c r="J65" s="11">
        <f t="shared" si="42"/>
        <v>0.380896288778672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2.60511584117114</v>
      </c>
      <c r="P65" s="11">
        <f t="shared" si="45"/>
        <v>0.992278955740614</v>
      </c>
      <c r="Q65" s="17">
        <f t="shared" si="46"/>
        <v>0.0992278955740614</v>
      </c>
      <c r="R65" s="11">
        <f t="shared" si="47"/>
        <v>0.13797</v>
      </c>
      <c r="S65" s="18">
        <f t="shared" si="48"/>
        <v>0.719199069174903</v>
      </c>
      <c r="T65" s="3">
        <v>0.01</v>
      </c>
      <c r="U65" s="19">
        <f t="shared" si="49"/>
        <v>0.00719199069174903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0.025241990691749</v>
      </c>
      <c r="AR65" s="27">
        <f t="shared" si="55"/>
        <v>137.97</v>
      </c>
      <c r="AS65" s="1">
        <f t="shared" si="56"/>
        <v>0.1</v>
      </c>
      <c r="AT65" s="2">
        <f>$E$5/12</f>
        <v>18.75</v>
      </c>
      <c r="AU65" s="1">
        <f t="shared" si="57"/>
        <v>43750.6330377415</v>
      </c>
    </row>
    <row r="66" s="1" customFormat="1" spans="1:47">
      <c r="A66" s="6"/>
      <c r="B66" s="6"/>
      <c r="C66" s="9">
        <v>6</v>
      </c>
      <c r="D66" s="12">
        <v>26.2516522623333</v>
      </c>
      <c r="E66" s="13">
        <f t="shared" si="58"/>
        <v>25.8752157993548</v>
      </c>
      <c r="F66" s="9" t="s">
        <v>107</v>
      </c>
      <c r="G66" s="6">
        <v>7</v>
      </c>
      <c r="H66" s="11">
        <f t="shared" si="40"/>
        <v>26.2516522623333</v>
      </c>
      <c r="I66" s="11">
        <f t="shared" si="41"/>
        <v>299.401652262333</v>
      </c>
      <c r="J66" s="11">
        <f t="shared" si="42"/>
        <v>0.396813701333923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2.99253688543052</v>
      </c>
      <c r="P66" s="11">
        <f t="shared" si="45"/>
        <v>1.18747963788598</v>
      </c>
      <c r="Q66" s="17">
        <f t="shared" si="46"/>
        <v>0.118747963788598</v>
      </c>
      <c r="R66" s="11">
        <f t="shared" si="47"/>
        <v>0.13797</v>
      </c>
      <c r="S66" s="18">
        <f t="shared" si="48"/>
        <v>0.860679595481609</v>
      </c>
      <c r="T66" s="3">
        <v>0.01</v>
      </c>
      <c r="U66" s="19">
        <f t="shared" si="49"/>
        <v>0.00860679595481609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0.0318067959548161</v>
      </c>
      <c r="AR66" s="27">
        <f t="shared" si="55"/>
        <v>137.97</v>
      </c>
      <c r="AS66" s="1">
        <f t="shared" si="56"/>
        <v>0.1</v>
      </c>
      <c r="AT66" s="2">
        <f>$E$5/12</f>
        <v>18.75</v>
      </c>
      <c r="AU66" s="1">
        <f t="shared" si="57"/>
        <v>55129.0694509426</v>
      </c>
    </row>
    <row r="67" s="1" customFormat="1" spans="1:47">
      <c r="A67" s="6"/>
      <c r="B67" s="6"/>
      <c r="C67" s="9">
        <v>7</v>
      </c>
      <c r="D67" s="12">
        <v>27.36933931</v>
      </c>
      <c r="E67" s="13">
        <f t="shared" si="58"/>
        <v>26.2516522623333</v>
      </c>
      <c r="F67" s="9" t="s">
        <v>107</v>
      </c>
      <c r="G67" s="6">
        <v>8</v>
      </c>
      <c r="H67" s="11">
        <f t="shared" si="40"/>
        <v>27.36933931</v>
      </c>
      <c r="I67" s="11">
        <f t="shared" si="41"/>
        <v>300.51933931</v>
      </c>
      <c r="J67" s="11">
        <f t="shared" si="42"/>
        <v>0.447831872276542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3.18475724754455</v>
      </c>
      <c r="P67" s="11">
        <f t="shared" si="45"/>
        <v>1.42623580091416</v>
      </c>
      <c r="Q67" s="17">
        <f t="shared" si="46"/>
        <v>0.142623580091416</v>
      </c>
      <c r="R67" s="11">
        <f t="shared" si="47"/>
        <v>0.13797</v>
      </c>
      <c r="S67" s="18">
        <f t="shared" si="48"/>
        <v>1.03372892724082</v>
      </c>
      <c r="T67" s="3">
        <v>0.01</v>
      </c>
      <c r="U67" s="19">
        <f t="shared" si="49"/>
        <v>0.0103372892724082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0.0335372892724082</v>
      </c>
      <c r="AR67" s="27">
        <f t="shared" si="55"/>
        <v>137.97</v>
      </c>
      <c r="AS67" s="1">
        <f t="shared" si="56"/>
        <v>0.1</v>
      </c>
      <c r="AT67" s="2">
        <f>$E$5/12</f>
        <v>18.75</v>
      </c>
      <c r="AU67" s="1">
        <f t="shared" si="57"/>
        <v>58128.4437489842</v>
      </c>
    </row>
    <row r="68" s="1" customFormat="1" spans="1:47">
      <c r="A68" s="6"/>
      <c r="B68" s="6"/>
      <c r="C68" s="9">
        <v>8</v>
      </c>
      <c r="D68" s="12">
        <v>26.9211328996774</v>
      </c>
      <c r="E68" s="13">
        <f t="shared" si="58"/>
        <v>27.36933931</v>
      </c>
      <c r="F68" s="9" t="s">
        <v>107</v>
      </c>
      <c r="G68" s="6">
        <v>9</v>
      </c>
      <c r="H68" s="11">
        <f t="shared" si="40"/>
        <v>26.9211328996774</v>
      </c>
      <c r="I68" s="11">
        <f t="shared" si="41"/>
        <v>300.071132899677</v>
      </c>
      <c r="J68" s="11">
        <f t="shared" si="42"/>
        <v>0.426675275780854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3.13822144663039</v>
      </c>
      <c r="P68" s="11">
        <f t="shared" si="45"/>
        <v>1.33900150120241</v>
      </c>
      <c r="Q68" s="17">
        <f t="shared" si="46"/>
        <v>0.133900150120241</v>
      </c>
      <c r="R68" s="11">
        <f t="shared" si="47"/>
        <v>0.13797</v>
      </c>
      <c r="S68" s="18">
        <f t="shared" si="48"/>
        <v>0.9705019215789</v>
      </c>
      <c r="T68" s="3">
        <v>0.01</v>
      </c>
      <c r="U68" s="19">
        <f t="shared" si="49"/>
        <v>0.009705019215789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0.027755019215789</v>
      </c>
      <c r="AR68" s="27">
        <f t="shared" si="55"/>
        <v>137.97</v>
      </c>
      <c r="AS68" s="1">
        <f t="shared" si="56"/>
        <v>0.1</v>
      </c>
      <c r="AT68" s="2">
        <f>$E$5/12</f>
        <v>18.75</v>
      </c>
      <c r="AU68" s="1">
        <f t="shared" si="57"/>
        <v>48106.3350151053</v>
      </c>
    </row>
    <row r="69" s="1" customFormat="1" spans="1:47">
      <c r="A69" s="6"/>
      <c r="B69" s="6"/>
      <c r="C69" s="9">
        <v>9</v>
      </c>
      <c r="D69" s="12">
        <v>25.3487252606667</v>
      </c>
      <c r="E69" s="13">
        <f t="shared" si="58"/>
        <v>26.9211328996774</v>
      </c>
      <c r="F69" s="9" t="s">
        <v>107</v>
      </c>
      <c r="G69" s="6">
        <v>10</v>
      </c>
      <c r="H69" s="11">
        <f t="shared" si="40"/>
        <v>25.3487252606667</v>
      </c>
      <c r="I69" s="11">
        <f t="shared" si="41"/>
        <v>298.498725260667</v>
      </c>
      <c r="J69" s="11">
        <f t="shared" si="42"/>
        <v>0.35963687871524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3.17891994542798</v>
      </c>
      <c r="P69" s="11">
        <f t="shared" si="45"/>
        <v>1.14325684685934</v>
      </c>
      <c r="Q69" s="17">
        <f t="shared" si="46"/>
        <v>0.114325684685934</v>
      </c>
      <c r="R69" s="11">
        <f t="shared" si="47"/>
        <v>0.13797</v>
      </c>
      <c r="S69" s="18">
        <f t="shared" si="48"/>
        <v>0.828627126809696</v>
      </c>
      <c r="T69" s="3">
        <v>0.01</v>
      </c>
      <c r="U69" s="19">
        <f t="shared" si="49"/>
        <v>0.00828627126809696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0.026336271268097</v>
      </c>
      <c r="AR69" s="27">
        <f t="shared" si="55"/>
        <v>137.97</v>
      </c>
      <c r="AS69" s="1">
        <f t="shared" si="56"/>
        <v>0.1</v>
      </c>
      <c r="AT69" s="2">
        <f>$E$5/12</f>
        <v>18.75</v>
      </c>
      <c r="AU69" s="1">
        <f t="shared" si="57"/>
        <v>45647.2927949204</v>
      </c>
    </row>
    <row r="70" s="1" customFormat="1" spans="1:47">
      <c r="A70" s="6"/>
      <c r="B70" s="6"/>
      <c r="C70" s="9">
        <v>10</v>
      </c>
      <c r="D70" s="12">
        <v>20.2620217454839</v>
      </c>
      <c r="E70" s="13">
        <f t="shared" si="58"/>
        <v>25.3487252606667</v>
      </c>
      <c r="F70" s="9" t="s">
        <v>107</v>
      </c>
      <c r="G70" s="6">
        <v>11</v>
      </c>
      <c r="H70" s="11">
        <f t="shared" si="40"/>
        <v>20.2620217454839</v>
      </c>
      <c r="I70" s="11">
        <f t="shared" si="41"/>
        <v>293.412021745484</v>
      </c>
      <c r="J70" s="11">
        <f t="shared" si="42"/>
        <v>0.204301307076252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1.93387994364021</v>
      </c>
      <c r="O70" s="11">
        <f t="shared" si="59"/>
        <v>1.48148315492843</v>
      </c>
      <c r="P70" s="11">
        <f t="shared" si="45"/>
        <v>0.302668944963329</v>
      </c>
      <c r="Q70" s="17">
        <f t="shared" si="46"/>
        <v>0.0302668944963329</v>
      </c>
      <c r="R70" s="11">
        <f t="shared" si="47"/>
        <v>0.13797</v>
      </c>
      <c r="S70" s="18">
        <f t="shared" si="48"/>
        <v>0.21937301222246</v>
      </c>
      <c r="T70" s="3">
        <v>0.01</v>
      </c>
      <c r="U70" s="19">
        <f t="shared" si="49"/>
        <v>0.0021937301222246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0.0144937301222246</v>
      </c>
      <c r="AR70" s="27">
        <f t="shared" si="55"/>
        <v>137.97</v>
      </c>
      <c r="AS70" s="1">
        <f t="shared" si="56"/>
        <v>0.1</v>
      </c>
      <c r="AT70" s="2">
        <f>$E$5/12</f>
        <v>18.75</v>
      </c>
      <c r="AU70" s="1">
        <f t="shared" si="57"/>
        <v>25121.2305586018</v>
      </c>
    </row>
    <row r="71" s="1" customFormat="1" spans="1:48">
      <c r="A71" s="6"/>
      <c r="B71" s="6"/>
      <c r="C71" s="9">
        <v>11</v>
      </c>
      <c r="D71" s="12">
        <v>17.343707261</v>
      </c>
      <c r="E71" s="13">
        <f t="shared" si="58"/>
        <v>20.2620217454839</v>
      </c>
      <c r="F71" s="9" t="s">
        <v>109</v>
      </c>
      <c r="G71" s="6">
        <v>12</v>
      </c>
      <c r="H71" s="11">
        <f t="shared" si="40"/>
        <v>17.343707261</v>
      </c>
      <c r="I71" s="11">
        <f t="shared" si="41"/>
        <v>290.493707261</v>
      </c>
      <c r="J71" s="11">
        <f t="shared" si="42"/>
        <v>0.146382162172413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2.5585142099651</v>
      </c>
      <c r="P71" s="11">
        <f t="shared" si="45"/>
        <v>0.374520842003535</v>
      </c>
      <c r="Q71" s="17">
        <f t="shared" si="46"/>
        <v>0.0374520842003535</v>
      </c>
      <c r="R71" s="11">
        <f t="shared" si="47"/>
        <v>0.13797</v>
      </c>
      <c r="S71" s="18">
        <f t="shared" si="48"/>
        <v>0.27145092556609</v>
      </c>
      <c r="T71" s="3">
        <v>0.01</v>
      </c>
      <c r="U71" s="19">
        <f t="shared" si="49"/>
        <v>0.0027145092556609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0.0150145092556609</v>
      </c>
      <c r="AR71" s="27">
        <f t="shared" si="55"/>
        <v>137.97</v>
      </c>
      <c r="AS71" s="1">
        <f t="shared" si="56"/>
        <v>0.1</v>
      </c>
      <c r="AT71" s="2">
        <f>$E$5/12</f>
        <v>18.75</v>
      </c>
      <c r="AU71" s="1">
        <f t="shared" si="57"/>
        <v>26023.8700151694</v>
      </c>
      <c r="AV71" s="1">
        <f>SUM(AU60:AU71)</f>
        <v>451018.087353434</v>
      </c>
    </row>
    <row r="72" s="1" customFormat="1" spans="1:46">
      <c r="A72" s="6"/>
      <c r="B72" s="6"/>
      <c r="C72" s="9">
        <v>12</v>
      </c>
      <c r="D72" s="12">
        <v>11.845293658129</v>
      </c>
      <c r="E72" s="13">
        <f t="shared" si="58"/>
        <v>17.343707261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12.42</v>
      </c>
      <c r="E76" s="9"/>
      <c r="F76" s="9"/>
      <c r="G76" s="6">
        <v>1</v>
      </c>
      <c r="H76" s="11">
        <f t="shared" ref="H76:H87" si="60">E77</f>
        <v>12.42</v>
      </c>
      <c r="I76" s="11">
        <f t="shared" ref="I76:I87" si="61">H76+273.15</f>
        <v>285.57</v>
      </c>
      <c r="J76" s="11">
        <f t="shared" ref="J76:J87" si="62">EXP(($C$18*(I76-$C$16))/($C$19*I76*$C$16))</f>
        <v>0.0821307745818366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0.00642772552455491</v>
      </c>
      <c r="Q76" s="17">
        <f t="shared" ref="Q76:Q87" si="66">P76*$B$78</f>
        <v>0.000835604318192138</v>
      </c>
      <c r="R76" s="11">
        <f t="shared" ref="R76:R87" si="67">L76*$B$78</f>
        <v>0.0101740708333333</v>
      </c>
      <c r="S76" s="18">
        <f t="shared" ref="S76:S87" si="68">Q76/R76</f>
        <v>0.0821307745818368</v>
      </c>
      <c r="T76" s="3">
        <v>0.01</v>
      </c>
      <c r="U76" s="19">
        <f t="shared" ref="U76:U87" si="69">S76*T76</f>
        <v>0.000821307745818368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0.0124213077458184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10.9445885404839</v>
      </c>
      <c r="E77" s="13">
        <f t="shared" ref="E77:E88" si="78">D76</f>
        <v>12.42</v>
      </c>
      <c r="F77" s="9" t="s">
        <v>107</v>
      </c>
      <c r="G77" s="6">
        <v>2</v>
      </c>
      <c r="H77" s="11">
        <f t="shared" si="60"/>
        <v>10.9445885404839</v>
      </c>
      <c r="I77" s="11">
        <f t="shared" si="61"/>
        <v>284.094588540484</v>
      </c>
      <c r="J77" s="11">
        <f t="shared" si="62"/>
        <v>0.0688024510085325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0.150096441142112</v>
      </c>
      <c r="P77" s="11">
        <f t="shared" si="65"/>
        <v>0.0103270030382352</v>
      </c>
      <c r="Q77" s="17">
        <f t="shared" si="66"/>
        <v>0.00134251039497058</v>
      </c>
      <c r="R77" s="11">
        <f t="shared" si="67"/>
        <v>0.0101740708333333</v>
      </c>
      <c r="S77" s="18">
        <f t="shared" si="68"/>
        <v>0.131954103422606</v>
      </c>
      <c r="T77" s="3">
        <v>0.01</v>
      </c>
      <c r="U77" s="19">
        <f t="shared" si="69"/>
        <v>0.00131954103422606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0.0129195410342261</v>
      </c>
      <c r="AR77" s="27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12.7059074028214</v>
      </c>
      <c r="E78" s="13">
        <f t="shared" si="78"/>
        <v>10.9445885404839</v>
      </c>
      <c r="F78" s="9" t="s">
        <v>107</v>
      </c>
      <c r="G78" s="6">
        <v>3</v>
      </c>
      <c r="H78" s="11">
        <f t="shared" si="60"/>
        <v>12.7059074028214</v>
      </c>
      <c r="I78" s="11">
        <f t="shared" si="61"/>
        <v>285.855907402821</v>
      </c>
      <c r="J78" s="11">
        <f t="shared" si="62"/>
        <v>0.0849799130502994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0.21803152143721</v>
      </c>
      <c r="P78" s="11">
        <f t="shared" si="65"/>
        <v>0.0185282997339586</v>
      </c>
      <c r="Q78" s="17">
        <f t="shared" si="66"/>
        <v>0.00240867896541461</v>
      </c>
      <c r="R78" s="11">
        <f t="shared" si="67"/>
        <v>0.0101740708333333</v>
      </c>
      <c r="S78" s="18">
        <f t="shared" si="68"/>
        <v>0.236746824832697</v>
      </c>
      <c r="T78" s="3">
        <v>0.01</v>
      </c>
      <c r="U78" s="19">
        <f t="shared" si="69"/>
        <v>0.00236746824832697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0.013967468248327</v>
      </c>
      <c r="AR78" s="27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2">
        <v>18.487202726129</v>
      </c>
      <c r="E79" s="13">
        <f t="shared" si="78"/>
        <v>12.7059074028214</v>
      </c>
      <c r="F79" s="9" t="s">
        <v>107</v>
      </c>
      <c r="G79" s="6">
        <v>4</v>
      </c>
      <c r="H79" s="11">
        <f t="shared" si="60"/>
        <v>18.487202726129</v>
      </c>
      <c r="I79" s="11">
        <f t="shared" si="61"/>
        <v>291.637202726129</v>
      </c>
      <c r="J79" s="11">
        <f t="shared" si="62"/>
        <v>0.166941508628209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0.277765305036584</v>
      </c>
      <c r="P79" s="11">
        <f t="shared" si="65"/>
        <v>0.046370559067382</v>
      </c>
      <c r="Q79" s="17">
        <f t="shared" si="66"/>
        <v>0.00602817267875966</v>
      </c>
      <c r="R79" s="11">
        <f t="shared" si="67"/>
        <v>0.0101740708333333</v>
      </c>
      <c r="S79" s="18">
        <f t="shared" si="68"/>
        <v>0.59250350990378</v>
      </c>
      <c r="T79" s="3">
        <v>0.01</v>
      </c>
      <c r="U79" s="19">
        <f t="shared" si="69"/>
        <v>0.0059250350990378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0.0250250350990378</v>
      </c>
      <c r="AR79" s="27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2">
        <v>21.1657052473333</v>
      </c>
      <c r="E80" s="13">
        <f t="shared" si="78"/>
        <v>18.487202726129</v>
      </c>
      <c r="F80" s="9" t="s">
        <v>107</v>
      </c>
      <c r="G80" s="6">
        <v>5</v>
      </c>
      <c r="H80" s="11">
        <f t="shared" si="60"/>
        <v>21.1657052473333</v>
      </c>
      <c r="I80" s="11">
        <f t="shared" si="61"/>
        <v>294.315705247333</v>
      </c>
      <c r="J80" s="11">
        <f t="shared" si="62"/>
        <v>0.226215494733361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0.219825008670742</v>
      </c>
      <c r="O80" s="11">
        <f t="shared" si="79"/>
        <v>0.0898318206317934</v>
      </c>
      <c r="P80" s="11">
        <f t="shared" si="65"/>
        <v>0.0203213497470197</v>
      </c>
      <c r="Q80" s="17">
        <f t="shared" si="66"/>
        <v>0.00264177546711256</v>
      </c>
      <c r="R80" s="11">
        <f t="shared" si="67"/>
        <v>0.0101740708333333</v>
      </c>
      <c r="S80" s="18">
        <f t="shared" si="68"/>
        <v>0.259657664113888</v>
      </c>
      <c r="T80" s="3">
        <v>0.01</v>
      </c>
      <c r="U80" s="19">
        <f t="shared" si="69"/>
        <v>0.00259657664113888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0.0216965766411389</v>
      </c>
      <c r="AR80" s="27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2">
        <v>25.8752157993548</v>
      </c>
      <c r="E81" s="13">
        <f t="shared" si="78"/>
        <v>21.1657052473333</v>
      </c>
      <c r="F81" s="9" t="s">
        <v>109</v>
      </c>
      <c r="G81" s="6">
        <v>6</v>
      </c>
      <c r="H81" s="11">
        <f t="shared" si="60"/>
        <v>25.8752157993548</v>
      </c>
      <c r="I81" s="11">
        <f t="shared" si="61"/>
        <v>299.025215799355</v>
      </c>
      <c r="J81" s="11">
        <f t="shared" si="62"/>
        <v>0.380896288778672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0.147772554218107</v>
      </c>
      <c r="P81" s="11">
        <f t="shared" si="65"/>
        <v>0.056286017485022</v>
      </c>
      <c r="Q81" s="17">
        <f t="shared" si="66"/>
        <v>0.00731718227305286</v>
      </c>
      <c r="R81" s="11">
        <f t="shared" si="67"/>
        <v>0.0101740708333333</v>
      </c>
      <c r="S81" s="18">
        <f t="shared" si="68"/>
        <v>0.719199069174905</v>
      </c>
      <c r="T81" s="3">
        <v>0.01</v>
      </c>
      <c r="U81" s="19">
        <f t="shared" si="69"/>
        <v>0.00719199069174905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0.0262919906917491</v>
      </c>
      <c r="AR81" s="27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2">
        <v>26.2516522623333</v>
      </c>
      <c r="E82" s="13">
        <f t="shared" si="78"/>
        <v>25.8752157993548</v>
      </c>
      <c r="F82" s="9" t="s">
        <v>107</v>
      </c>
      <c r="G82" s="6">
        <v>7</v>
      </c>
      <c r="H82" s="11">
        <f t="shared" si="60"/>
        <v>26.2516522623333</v>
      </c>
      <c r="I82" s="11">
        <f t="shared" si="61"/>
        <v>299.401652262333</v>
      </c>
      <c r="J82" s="11">
        <f t="shared" si="62"/>
        <v>0.396813701333923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0.169748620066418</v>
      </c>
      <c r="P82" s="11">
        <f t="shared" si="65"/>
        <v>0.0673585782248813</v>
      </c>
      <c r="Q82" s="17">
        <f t="shared" si="66"/>
        <v>0.00875661516923457</v>
      </c>
      <c r="R82" s="11">
        <f t="shared" si="67"/>
        <v>0.0101740708333333</v>
      </c>
      <c r="S82" s="18">
        <f t="shared" si="68"/>
        <v>0.860679595481612</v>
      </c>
      <c r="T82" s="3">
        <v>0.01</v>
      </c>
      <c r="U82" s="19">
        <f t="shared" si="69"/>
        <v>0.00860679595481612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0.0335067959548161</v>
      </c>
      <c r="AR82" s="27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2">
        <v>27.36933931</v>
      </c>
      <c r="E83" s="13">
        <f t="shared" si="78"/>
        <v>26.2516522623333</v>
      </c>
      <c r="F83" s="9" t="s">
        <v>107</v>
      </c>
      <c r="G83" s="6">
        <v>8</v>
      </c>
      <c r="H83" s="11">
        <f t="shared" si="60"/>
        <v>27.36933931</v>
      </c>
      <c r="I83" s="11">
        <f t="shared" si="61"/>
        <v>300.51933931</v>
      </c>
      <c r="J83" s="11">
        <f t="shared" si="62"/>
        <v>0.447831872276542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0.18065212517487</v>
      </c>
      <c r="P83" s="11">
        <f t="shared" si="65"/>
        <v>0.0809017794477984</v>
      </c>
      <c r="Q83" s="17">
        <f t="shared" si="66"/>
        <v>0.0105172313282138</v>
      </c>
      <c r="R83" s="11">
        <f t="shared" si="67"/>
        <v>0.0101740708333333</v>
      </c>
      <c r="S83" s="18">
        <f t="shared" si="68"/>
        <v>1.03372892724082</v>
      </c>
      <c r="T83" s="3">
        <v>0.01</v>
      </c>
      <c r="U83" s="19">
        <f t="shared" si="69"/>
        <v>0.0103372892724082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0.0352372892724083</v>
      </c>
      <c r="AR83" s="27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2">
        <v>26.9211328996774</v>
      </c>
      <c r="E84" s="13">
        <f t="shared" si="78"/>
        <v>27.36933931</v>
      </c>
      <c r="F84" s="9" t="s">
        <v>107</v>
      </c>
      <c r="G84" s="6">
        <v>9</v>
      </c>
      <c r="H84" s="11">
        <f t="shared" si="60"/>
        <v>26.9211328996774</v>
      </c>
      <c r="I84" s="11">
        <f t="shared" si="61"/>
        <v>300.071132899677</v>
      </c>
      <c r="J84" s="11">
        <f t="shared" si="62"/>
        <v>0.426675275780854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0.178012429060405</v>
      </c>
      <c r="P84" s="11">
        <f t="shared" si="65"/>
        <v>0.075953502261768</v>
      </c>
      <c r="Q84" s="17">
        <f t="shared" si="66"/>
        <v>0.00987395529402984</v>
      </c>
      <c r="R84" s="11">
        <f t="shared" si="67"/>
        <v>0.0101740708333333</v>
      </c>
      <c r="S84" s="18">
        <f t="shared" si="68"/>
        <v>0.970501921578903</v>
      </c>
      <c r="T84" s="3">
        <v>0.01</v>
      </c>
      <c r="U84" s="19">
        <f t="shared" si="69"/>
        <v>0.00970501921578903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0.028805019215789</v>
      </c>
      <c r="AR84" s="27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2">
        <v>25.3487252606667</v>
      </c>
      <c r="E85" s="13">
        <f t="shared" si="78"/>
        <v>26.9211328996774</v>
      </c>
      <c r="F85" s="9" t="s">
        <v>107</v>
      </c>
      <c r="G85" s="6">
        <v>10</v>
      </c>
      <c r="H85" s="11">
        <f t="shared" si="60"/>
        <v>25.3487252606667</v>
      </c>
      <c r="I85" s="11">
        <f t="shared" si="61"/>
        <v>298.498725260667</v>
      </c>
      <c r="J85" s="11">
        <f t="shared" si="62"/>
        <v>0.35963687871524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0.18032101013197</v>
      </c>
      <c r="P85" s="11">
        <f t="shared" si="65"/>
        <v>0.064850085250641</v>
      </c>
      <c r="Q85" s="17">
        <f t="shared" si="66"/>
        <v>0.00843051108258333</v>
      </c>
      <c r="R85" s="11">
        <f t="shared" si="67"/>
        <v>0.0101740708333333</v>
      </c>
      <c r="S85" s="18">
        <f t="shared" si="68"/>
        <v>0.828627126809699</v>
      </c>
      <c r="T85" s="3">
        <v>0.01</v>
      </c>
      <c r="U85" s="19">
        <f t="shared" si="69"/>
        <v>0.00828627126809699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0.027386271268097</v>
      </c>
      <c r="AR85" s="27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2">
        <v>20.2620217454839</v>
      </c>
      <c r="E86" s="13">
        <f t="shared" si="78"/>
        <v>25.3487252606667</v>
      </c>
      <c r="F86" s="9" t="s">
        <v>107</v>
      </c>
      <c r="G86" s="6">
        <v>11</v>
      </c>
      <c r="H86" s="11">
        <f t="shared" si="60"/>
        <v>20.2620217454839</v>
      </c>
      <c r="I86" s="11">
        <f t="shared" si="61"/>
        <v>293.412021745484</v>
      </c>
      <c r="J86" s="11">
        <f t="shared" si="62"/>
        <v>0.204301307076252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0.109697378637263</v>
      </c>
      <c r="O86" s="11">
        <f t="shared" si="79"/>
        <v>0.0840356295773998</v>
      </c>
      <c r="P86" s="11">
        <f t="shared" si="65"/>
        <v>0.0171685889636385</v>
      </c>
      <c r="Q86" s="17">
        <f t="shared" si="66"/>
        <v>0.00223191656527301</v>
      </c>
      <c r="R86" s="11">
        <f t="shared" si="67"/>
        <v>0.0101740708333333</v>
      </c>
      <c r="S86" s="18">
        <f t="shared" si="68"/>
        <v>0.219373012222461</v>
      </c>
      <c r="T86" s="3">
        <v>0.01</v>
      </c>
      <c r="U86" s="19">
        <f t="shared" si="69"/>
        <v>0.00219373012222461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0.0137937301222246</v>
      </c>
      <c r="AR86" s="27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2">
        <v>17.343707261</v>
      </c>
      <c r="E87" s="13">
        <f t="shared" si="78"/>
        <v>20.2620217454839</v>
      </c>
      <c r="F87" s="9" t="s">
        <v>109</v>
      </c>
      <c r="G87" s="6">
        <v>12</v>
      </c>
      <c r="H87" s="11">
        <f t="shared" si="60"/>
        <v>17.343707261</v>
      </c>
      <c r="I87" s="11">
        <f t="shared" si="61"/>
        <v>290.493707261</v>
      </c>
      <c r="J87" s="11">
        <f t="shared" si="62"/>
        <v>0.146382162172413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0.145129123947095</v>
      </c>
      <c r="P87" s="11">
        <f t="shared" si="65"/>
        <v>0.0212443149575638</v>
      </c>
      <c r="Q87" s="17">
        <f t="shared" si="66"/>
        <v>0.00276176094448329</v>
      </c>
      <c r="R87" s="11">
        <f t="shared" si="67"/>
        <v>0.0101740708333333</v>
      </c>
      <c r="S87" s="18">
        <f t="shared" si="68"/>
        <v>0.271450925566091</v>
      </c>
      <c r="T87" s="3">
        <v>0.01</v>
      </c>
      <c r="U87" s="19">
        <f t="shared" si="69"/>
        <v>0.00271450925566091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0.0143145092556609</v>
      </c>
      <c r="AR87" s="27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2">
        <v>11.845293658129</v>
      </c>
      <c r="E88" s="13">
        <f t="shared" si="78"/>
        <v>17.343707261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12.42</v>
      </c>
      <c r="E91" s="9"/>
      <c r="F91" s="9"/>
      <c r="G91" s="6">
        <v>1</v>
      </c>
      <c r="H91" s="11">
        <f t="shared" ref="H91:H102" si="80">E92</f>
        <v>12.42</v>
      </c>
      <c r="I91" s="11">
        <f t="shared" ref="I91:I102" si="81">H91+273.15</f>
        <v>285.57</v>
      </c>
      <c r="J91" s="11">
        <f t="shared" ref="J91:J102" si="82">EXP(($C$18*(I91-$C$16))/($C$19*I91*$C$16))</f>
        <v>0.0821307745818366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0.00623536840625303</v>
      </c>
      <c r="Q91" s="17">
        <f t="shared" ref="Q91:Q102" si="86">P91*$B$93</f>
        <v>0.000810597892812894</v>
      </c>
      <c r="R91" s="11">
        <f t="shared" ref="R91:R102" si="87">L91*$B$93</f>
        <v>0.0098696</v>
      </c>
      <c r="S91" s="18">
        <f t="shared" ref="S91:S102" si="88">Q91/R91</f>
        <v>0.0821307745818366</v>
      </c>
      <c r="T91" s="3">
        <v>0.01</v>
      </c>
      <c r="U91" s="19">
        <f t="shared" ref="U91:U102" si="89">S91*T91</f>
        <v>0.000821307745818366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0.0156213077458184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29.6</v>
      </c>
      <c r="AU91" s="1">
        <f t="shared" ref="AU91:AU102" si="96">AT91*10000*AS91*0.67*AR91*AQ91</f>
        <v>3057.61960066265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10.9445885404839</v>
      </c>
      <c r="E92" s="13">
        <f t="shared" ref="E92:E103" si="97">D91</f>
        <v>12.42</v>
      </c>
      <c r="F92" s="9" t="s">
        <v>107</v>
      </c>
      <c r="G92" s="6">
        <v>2</v>
      </c>
      <c r="H92" s="11">
        <f t="shared" si="80"/>
        <v>10.9445885404839</v>
      </c>
      <c r="I92" s="11">
        <f t="shared" si="81"/>
        <v>284.094588540484</v>
      </c>
      <c r="J92" s="11">
        <f t="shared" si="82"/>
        <v>0.0688024510085325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0.145604631593747</v>
      </c>
      <c r="P92" s="11">
        <f t="shared" si="85"/>
        <v>0.0100179555318442</v>
      </c>
      <c r="Q92" s="17">
        <f t="shared" si="86"/>
        <v>0.00130233421913975</v>
      </c>
      <c r="R92" s="11">
        <f t="shared" si="87"/>
        <v>0.0098696</v>
      </c>
      <c r="S92" s="18">
        <f t="shared" si="88"/>
        <v>0.131954103422605</v>
      </c>
      <c r="T92" s="3">
        <v>0.01</v>
      </c>
      <c r="U92" s="19">
        <f t="shared" si="89"/>
        <v>0.00131954103422605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0.0161195410342261</v>
      </c>
      <c r="AR92" s="27">
        <f t="shared" si="93"/>
        <v>7.592</v>
      </c>
      <c r="AS92" s="1">
        <f t="shared" si="94"/>
        <v>0.13</v>
      </c>
      <c r="AT92" s="2">
        <f t="shared" si="95"/>
        <v>29.6</v>
      </c>
      <c r="AU92" s="1">
        <f t="shared" si="96"/>
        <v>3155.14074889979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12.7059074028214</v>
      </c>
      <c r="E93" s="13">
        <f t="shared" si="97"/>
        <v>10.9445885404839</v>
      </c>
      <c r="F93" s="9" t="s">
        <v>107</v>
      </c>
      <c r="G93" s="6">
        <v>3</v>
      </c>
      <c r="H93" s="11">
        <f t="shared" si="80"/>
        <v>12.7059074028214</v>
      </c>
      <c r="I93" s="11">
        <f t="shared" si="81"/>
        <v>285.855907402821</v>
      </c>
      <c r="J93" s="11">
        <f t="shared" si="82"/>
        <v>0.0849799130502994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0.211506676061903</v>
      </c>
      <c r="P93" s="11">
        <f t="shared" si="85"/>
        <v>0.0179738189412983</v>
      </c>
      <c r="Q93" s="17">
        <f t="shared" si="86"/>
        <v>0.00233659646236878</v>
      </c>
      <c r="R93" s="11">
        <f t="shared" si="87"/>
        <v>0.0098696</v>
      </c>
      <c r="S93" s="18">
        <f t="shared" si="88"/>
        <v>0.236746824832697</v>
      </c>
      <c r="T93" s="3">
        <v>0.01</v>
      </c>
      <c r="U93" s="19">
        <f t="shared" si="89"/>
        <v>0.00236746824832697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0.017167468248327</v>
      </c>
      <c r="AR93" s="27">
        <f t="shared" si="93"/>
        <v>7.592</v>
      </c>
      <c r="AS93" s="1">
        <f t="shared" si="94"/>
        <v>0.13</v>
      </c>
      <c r="AT93" s="2">
        <f t="shared" si="95"/>
        <v>29.6</v>
      </c>
      <c r="AU93" s="1">
        <f t="shared" si="96"/>
        <v>3360.25563697698</v>
      </c>
    </row>
    <row r="94" s="1" customFormat="1" spans="1:47">
      <c r="A94" s="6"/>
      <c r="B94" s="6"/>
      <c r="C94" s="9">
        <v>3</v>
      </c>
      <c r="D94" s="12">
        <v>18.487202726129</v>
      </c>
      <c r="E94" s="13">
        <f t="shared" si="97"/>
        <v>12.7059074028214</v>
      </c>
      <c r="F94" s="9" t="s">
        <v>107</v>
      </c>
      <c r="G94" s="6">
        <v>4</v>
      </c>
      <c r="H94" s="11">
        <f t="shared" si="80"/>
        <v>18.487202726129</v>
      </c>
      <c r="I94" s="11">
        <f t="shared" si="81"/>
        <v>291.637202726129</v>
      </c>
      <c r="J94" s="11">
        <f t="shared" si="82"/>
        <v>0.166941508628209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0.269452857120604</v>
      </c>
      <c r="P94" s="11">
        <f t="shared" si="85"/>
        <v>0.0449828664718948</v>
      </c>
      <c r="Q94" s="17">
        <f t="shared" si="86"/>
        <v>0.00584777264134633</v>
      </c>
      <c r="R94" s="11">
        <f t="shared" si="87"/>
        <v>0.0098696</v>
      </c>
      <c r="S94" s="18">
        <f t="shared" si="88"/>
        <v>0.592503509903778</v>
      </c>
      <c r="T94" s="3">
        <v>0.01</v>
      </c>
      <c r="U94" s="19">
        <f t="shared" si="89"/>
        <v>0.00592503509903778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0.0330250350990378</v>
      </c>
      <c r="AR94" s="27">
        <f t="shared" si="93"/>
        <v>7.592</v>
      </c>
      <c r="AS94" s="1">
        <f t="shared" si="94"/>
        <v>0.13</v>
      </c>
      <c r="AT94" s="2">
        <f t="shared" si="95"/>
        <v>29.6</v>
      </c>
      <c r="AU94" s="1">
        <f t="shared" si="96"/>
        <v>6464.11915535181</v>
      </c>
    </row>
    <row r="95" s="1" customFormat="1" spans="1:47">
      <c r="A95" s="6"/>
      <c r="B95" s="6"/>
      <c r="C95" s="9">
        <v>4</v>
      </c>
      <c r="D95" s="12">
        <v>21.1657052473333</v>
      </c>
      <c r="E95" s="13">
        <f t="shared" si="97"/>
        <v>18.487202726129</v>
      </c>
      <c r="F95" s="9" t="s">
        <v>107</v>
      </c>
      <c r="G95" s="6">
        <v>5</v>
      </c>
      <c r="H95" s="11">
        <f t="shared" si="80"/>
        <v>21.1657052473333</v>
      </c>
      <c r="I95" s="11">
        <f t="shared" si="81"/>
        <v>294.315705247333</v>
      </c>
      <c r="J95" s="11">
        <f t="shared" si="82"/>
        <v>0.226215494733361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0.213246491116274</v>
      </c>
      <c r="O95" s="11">
        <f t="shared" si="98"/>
        <v>0.0871434995324354</v>
      </c>
      <c r="P95" s="11">
        <f t="shared" si="85"/>
        <v>0.0197132098595263</v>
      </c>
      <c r="Q95" s="17">
        <f t="shared" si="86"/>
        <v>0.00256271728173842</v>
      </c>
      <c r="R95" s="11">
        <f t="shared" si="87"/>
        <v>0.0098696</v>
      </c>
      <c r="S95" s="18">
        <f t="shared" si="88"/>
        <v>0.259657664113887</v>
      </c>
      <c r="T95" s="3">
        <v>0.01</v>
      </c>
      <c r="U95" s="19">
        <f t="shared" si="89"/>
        <v>0.00259657664113887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0.0296965766411389</v>
      </c>
      <c r="AR95" s="27">
        <f t="shared" si="93"/>
        <v>7.592</v>
      </c>
      <c r="AS95" s="1">
        <f t="shared" si="94"/>
        <v>0.13</v>
      </c>
      <c r="AT95" s="2">
        <f t="shared" si="95"/>
        <v>29.6</v>
      </c>
      <c r="AU95" s="1">
        <f t="shared" si="96"/>
        <v>5812.62697643436</v>
      </c>
    </row>
    <row r="96" s="1" customFormat="1" spans="1:47">
      <c r="A96" s="6"/>
      <c r="B96" s="6"/>
      <c r="C96" s="9">
        <v>5</v>
      </c>
      <c r="D96" s="12">
        <v>25.8752157993548</v>
      </c>
      <c r="E96" s="13">
        <f t="shared" si="97"/>
        <v>21.1657052473333</v>
      </c>
      <c r="F96" s="9" t="s">
        <v>109</v>
      </c>
      <c r="G96" s="6">
        <v>6</v>
      </c>
      <c r="H96" s="11">
        <f t="shared" si="80"/>
        <v>25.8752157993548</v>
      </c>
      <c r="I96" s="11">
        <f t="shared" si="81"/>
        <v>299.025215799355</v>
      </c>
      <c r="J96" s="11">
        <f t="shared" si="82"/>
        <v>0.380896288778672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0.143350289672909</v>
      </c>
      <c r="P96" s="11">
        <f t="shared" si="85"/>
        <v>0.0546015933317586</v>
      </c>
      <c r="Q96" s="17">
        <f t="shared" si="86"/>
        <v>0.00709820713312862</v>
      </c>
      <c r="R96" s="11">
        <f t="shared" si="87"/>
        <v>0.0098696</v>
      </c>
      <c r="S96" s="18">
        <f t="shared" si="88"/>
        <v>0.719199069174903</v>
      </c>
      <c r="T96" s="3">
        <v>0.01</v>
      </c>
      <c r="U96" s="19">
        <f t="shared" si="89"/>
        <v>0.00719199069174903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0.034291990691749</v>
      </c>
      <c r="AR96" s="27">
        <f t="shared" si="93"/>
        <v>7.592</v>
      </c>
      <c r="AS96" s="1">
        <f t="shared" si="94"/>
        <v>0.13</v>
      </c>
      <c r="AT96" s="2">
        <f t="shared" si="95"/>
        <v>29.6</v>
      </c>
      <c r="AU96" s="1">
        <f t="shared" si="96"/>
        <v>6712.10532376207</v>
      </c>
    </row>
    <row r="97" s="1" customFormat="1" spans="1:47">
      <c r="A97" s="6"/>
      <c r="B97" s="6"/>
      <c r="C97" s="9">
        <v>6</v>
      </c>
      <c r="D97" s="12">
        <v>26.2516522623333</v>
      </c>
      <c r="E97" s="13">
        <f t="shared" si="97"/>
        <v>25.8752157993548</v>
      </c>
      <c r="F97" s="9" t="s">
        <v>107</v>
      </c>
      <c r="G97" s="6">
        <v>7</v>
      </c>
      <c r="H97" s="11">
        <f t="shared" si="80"/>
        <v>26.2516522623333</v>
      </c>
      <c r="I97" s="11">
        <f t="shared" si="81"/>
        <v>299.401652262333</v>
      </c>
      <c r="J97" s="11">
        <f t="shared" si="82"/>
        <v>0.396813701333923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0.16466869634115</v>
      </c>
      <c r="P97" s="11">
        <f t="shared" si="85"/>
        <v>0.0653427948889638</v>
      </c>
      <c r="Q97" s="17">
        <f t="shared" si="86"/>
        <v>0.00849456333556529</v>
      </c>
      <c r="R97" s="11">
        <f t="shared" si="87"/>
        <v>0.0098696</v>
      </c>
      <c r="S97" s="18">
        <f t="shared" si="88"/>
        <v>0.860679595481609</v>
      </c>
      <c r="T97" s="3">
        <v>0.01</v>
      </c>
      <c r="U97" s="19">
        <f t="shared" si="89"/>
        <v>0.00860679595481609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0.0431067959548161</v>
      </c>
      <c r="AR97" s="27">
        <f t="shared" si="93"/>
        <v>7.592</v>
      </c>
      <c r="AS97" s="1">
        <f t="shared" si="94"/>
        <v>0.13</v>
      </c>
      <c r="AT97" s="2">
        <f t="shared" si="95"/>
        <v>29.6</v>
      </c>
      <c r="AU97" s="1">
        <f t="shared" si="96"/>
        <v>8437.46159910931</v>
      </c>
    </row>
    <row r="98" s="1" customFormat="1" spans="1:47">
      <c r="A98" s="6"/>
      <c r="B98" s="6"/>
      <c r="C98" s="9">
        <v>7</v>
      </c>
      <c r="D98" s="12">
        <v>27.36933931</v>
      </c>
      <c r="E98" s="13">
        <f t="shared" si="97"/>
        <v>26.2516522623333</v>
      </c>
      <c r="F98" s="9" t="s">
        <v>107</v>
      </c>
      <c r="G98" s="6">
        <v>8</v>
      </c>
      <c r="H98" s="11">
        <f t="shared" si="80"/>
        <v>27.36933931</v>
      </c>
      <c r="I98" s="11">
        <f t="shared" si="81"/>
        <v>300.51933931</v>
      </c>
      <c r="J98" s="11">
        <f t="shared" si="82"/>
        <v>0.447831872276542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0.175245901452187</v>
      </c>
      <c r="P98" s="11">
        <f t="shared" si="85"/>
        <v>0.0784807001561232</v>
      </c>
      <c r="Q98" s="17">
        <f t="shared" si="86"/>
        <v>0.010202491020296</v>
      </c>
      <c r="R98" s="11">
        <f t="shared" si="87"/>
        <v>0.0098696</v>
      </c>
      <c r="S98" s="18">
        <f t="shared" si="88"/>
        <v>1.03372892724082</v>
      </c>
      <c r="T98" s="3">
        <v>0.01</v>
      </c>
      <c r="U98" s="19">
        <f t="shared" si="89"/>
        <v>0.0103372892724082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0.0448372892724082</v>
      </c>
      <c r="AR98" s="27">
        <f t="shared" si="93"/>
        <v>7.592</v>
      </c>
      <c r="AS98" s="1">
        <f t="shared" si="94"/>
        <v>0.13</v>
      </c>
      <c r="AT98" s="2">
        <f t="shared" si="95"/>
        <v>29.6</v>
      </c>
      <c r="AU98" s="1">
        <f t="shared" si="96"/>
        <v>8776.17781754511</v>
      </c>
    </row>
    <row r="99" s="1" customFormat="1" spans="1:47">
      <c r="A99" s="6"/>
      <c r="B99" s="6"/>
      <c r="C99" s="9">
        <v>8</v>
      </c>
      <c r="D99" s="12">
        <v>26.9211328996774</v>
      </c>
      <c r="E99" s="13">
        <f t="shared" si="97"/>
        <v>27.36933931</v>
      </c>
      <c r="F99" s="9" t="s">
        <v>107</v>
      </c>
      <c r="G99" s="6">
        <v>9</v>
      </c>
      <c r="H99" s="11">
        <f t="shared" si="80"/>
        <v>26.9211328996774</v>
      </c>
      <c r="I99" s="11">
        <f t="shared" si="81"/>
        <v>300.071132899677</v>
      </c>
      <c r="J99" s="11">
        <f t="shared" si="82"/>
        <v>0.426675275780854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0.172685201296064</v>
      </c>
      <c r="P99" s="11">
        <f t="shared" si="85"/>
        <v>0.0736805058862701</v>
      </c>
      <c r="Q99" s="17">
        <f t="shared" si="86"/>
        <v>0.00957846576521512</v>
      </c>
      <c r="R99" s="11">
        <f t="shared" si="87"/>
        <v>0.0098696</v>
      </c>
      <c r="S99" s="18">
        <f t="shared" si="88"/>
        <v>0.970501921578901</v>
      </c>
      <c r="T99" s="3">
        <v>0.01</v>
      </c>
      <c r="U99" s="19">
        <f t="shared" si="89"/>
        <v>0.00970501921578901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0.036805019215789</v>
      </c>
      <c r="AR99" s="27">
        <f t="shared" si="93"/>
        <v>7.592</v>
      </c>
      <c r="AS99" s="1">
        <f t="shared" si="94"/>
        <v>0.13</v>
      </c>
      <c r="AT99" s="2">
        <f t="shared" si="95"/>
        <v>29.6</v>
      </c>
      <c r="AU99" s="1">
        <f t="shared" si="96"/>
        <v>7203.99021567746</v>
      </c>
    </row>
    <row r="100" s="1" customFormat="1" spans="1:47">
      <c r="A100" s="6"/>
      <c r="B100" s="6"/>
      <c r="C100" s="9">
        <v>9</v>
      </c>
      <c r="D100" s="12">
        <v>25.3487252606667</v>
      </c>
      <c r="E100" s="13">
        <f t="shared" si="97"/>
        <v>26.9211328996774</v>
      </c>
      <c r="F100" s="9" t="s">
        <v>107</v>
      </c>
      <c r="G100" s="6">
        <v>10</v>
      </c>
      <c r="H100" s="11">
        <f t="shared" si="80"/>
        <v>25.3487252606667</v>
      </c>
      <c r="I100" s="11">
        <f t="shared" si="81"/>
        <v>298.498725260667</v>
      </c>
      <c r="J100" s="11">
        <f t="shared" si="82"/>
        <v>0.35963687871524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0.174924695409793</v>
      </c>
      <c r="P100" s="11">
        <f t="shared" si="85"/>
        <v>0.0629093714673921</v>
      </c>
      <c r="Q100" s="17">
        <f t="shared" si="86"/>
        <v>0.00817821829076098</v>
      </c>
      <c r="R100" s="11">
        <f t="shared" si="87"/>
        <v>0.0098696</v>
      </c>
      <c r="S100" s="18">
        <f t="shared" si="88"/>
        <v>0.828627126809696</v>
      </c>
      <c r="T100" s="3">
        <v>0.01</v>
      </c>
      <c r="U100" s="19">
        <f t="shared" si="89"/>
        <v>0.00828627126809696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0.035386271268097</v>
      </c>
      <c r="AR100" s="27">
        <f t="shared" si="93"/>
        <v>7.592</v>
      </c>
      <c r="AS100" s="1">
        <f t="shared" si="94"/>
        <v>0.13</v>
      </c>
      <c r="AT100" s="2">
        <f t="shared" si="95"/>
        <v>29.6</v>
      </c>
      <c r="AU100" s="1">
        <f t="shared" si="96"/>
        <v>6926.29313654372</v>
      </c>
    </row>
    <row r="101" s="1" customFormat="1" spans="1:47">
      <c r="A101" s="6"/>
      <c r="B101" s="6"/>
      <c r="C101" s="9">
        <v>10</v>
      </c>
      <c r="D101" s="12">
        <v>20.2620217454839</v>
      </c>
      <c r="E101" s="13">
        <f t="shared" si="97"/>
        <v>25.3487252606667</v>
      </c>
      <c r="F101" s="9" t="s">
        <v>107</v>
      </c>
      <c r="G101" s="6">
        <v>11</v>
      </c>
      <c r="H101" s="11">
        <f t="shared" si="80"/>
        <v>20.2620217454839</v>
      </c>
      <c r="I101" s="11">
        <f t="shared" si="81"/>
        <v>293.412021745484</v>
      </c>
      <c r="J101" s="11">
        <f t="shared" si="82"/>
        <v>0.204301307076252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0.106414557745281</v>
      </c>
      <c r="O101" s="11">
        <f t="shared" si="98"/>
        <v>0.0815207661971201</v>
      </c>
      <c r="P101" s="11">
        <f t="shared" si="85"/>
        <v>0.0166547990879292</v>
      </c>
      <c r="Q101" s="17">
        <f t="shared" si="86"/>
        <v>0.0021651238814308</v>
      </c>
      <c r="R101" s="11">
        <f t="shared" si="87"/>
        <v>0.0098696</v>
      </c>
      <c r="S101" s="18">
        <f t="shared" si="88"/>
        <v>0.21937301222246</v>
      </c>
      <c r="T101" s="3">
        <v>0.01</v>
      </c>
      <c r="U101" s="19">
        <f t="shared" si="89"/>
        <v>0.0021937301222246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0.0169937301222246</v>
      </c>
      <c r="AR101" s="27">
        <f t="shared" si="93"/>
        <v>7.592</v>
      </c>
      <c r="AS101" s="1">
        <f t="shared" si="94"/>
        <v>0.13</v>
      </c>
      <c r="AT101" s="2">
        <f t="shared" si="95"/>
        <v>29.6</v>
      </c>
      <c r="AU101" s="1">
        <f t="shared" si="96"/>
        <v>3326.24919472536</v>
      </c>
    </row>
    <row r="102" s="1" customFormat="1" spans="1:48">
      <c r="A102" s="6"/>
      <c r="B102" s="6"/>
      <c r="C102" s="9">
        <v>11</v>
      </c>
      <c r="D102" s="12">
        <v>17.343707261</v>
      </c>
      <c r="E102" s="13">
        <f t="shared" si="97"/>
        <v>20.2620217454839</v>
      </c>
      <c r="F102" s="9" t="s">
        <v>109</v>
      </c>
      <c r="G102" s="6">
        <v>12</v>
      </c>
      <c r="H102" s="11">
        <f t="shared" si="80"/>
        <v>17.343707261</v>
      </c>
      <c r="I102" s="11">
        <f t="shared" si="81"/>
        <v>290.493707261</v>
      </c>
      <c r="J102" s="11">
        <f t="shared" si="82"/>
        <v>0.146382162172413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0.140785967109191</v>
      </c>
      <c r="P102" s="11">
        <f t="shared" si="85"/>
        <v>0.0206085542689776</v>
      </c>
      <c r="Q102" s="17">
        <f t="shared" si="86"/>
        <v>0.00267911205496708</v>
      </c>
      <c r="R102" s="11">
        <f t="shared" si="87"/>
        <v>0.0098696</v>
      </c>
      <c r="S102" s="18">
        <f t="shared" si="88"/>
        <v>0.27145092556609</v>
      </c>
      <c r="T102" s="3">
        <v>0.01</v>
      </c>
      <c r="U102" s="19">
        <f t="shared" si="89"/>
        <v>0.0027145092556609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0.0175145092556609</v>
      </c>
      <c r="AR102" s="27">
        <f t="shared" si="93"/>
        <v>7.592</v>
      </c>
      <c r="AS102" s="1">
        <f t="shared" si="94"/>
        <v>0.13</v>
      </c>
      <c r="AT102" s="2">
        <f t="shared" si="95"/>
        <v>29.6</v>
      </c>
      <c r="AU102" s="1">
        <f t="shared" si="96"/>
        <v>3428.18332930107</v>
      </c>
      <c r="AV102" s="1">
        <f>SUM(AU91:AU102)</f>
        <v>66660.2227349897</v>
      </c>
    </row>
    <row r="103" s="1" customFormat="1" spans="1:46">
      <c r="A103" s="6"/>
      <c r="B103" s="6"/>
      <c r="C103" s="9">
        <v>12</v>
      </c>
      <c r="D103" s="12">
        <v>11.845293658129</v>
      </c>
      <c r="E103" s="13">
        <f t="shared" si="97"/>
        <v>17.343707261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12.42</v>
      </c>
      <c r="E107" s="9"/>
      <c r="F107" s="9"/>
      <c r="G107" s="6">
        <v>1</v>
      </c>
      <c r="H107" s="11">
        <f t="shared" ref="H107:H118" si="99">E108</f>
        <v>12.42</v>
      </c>
      <c r="I107" s="11">
        <f t="shared" ref="I107:I118" si="100">H107+273.15</f>
        <v>285.57</v>
      </c>
      <c r="J107" s="11">
        <f t="shared" ref="J107:J118" si="101">EXP(($C$18*(I107-$C$16))/($C$19*I107*$C$16))</f>
        <v>0.0821307745818366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0.226901458975621</v>
      </c>
      <c r="Q107" s="17">
        <f t="shared" ref="Q107:Q118" si="105">P107*$B$109</f>
        <v>0.10210565653903</v>
      </c>
      <c r="R107" s="11">
        <f t="shared" ref="R107:R118" si="106">L107*$B$109</f>
        <v>1.24320825</v>
      </c>
      <c r="S107" s="18">
        <f t="shared" ref="S107:S118" si="107">Q107/R107</f>
        <v>0.0821307745818366</v>
      </c>
      <c r="T107" s="3">
        <v>0.27</v>
      </c>
      <c r="U107" s="19">
        <f t="shared" ref="U107:U118" si="108">S107*T107</f>
        <v>0.0221753091370959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0.233085855704834</v>
      </c>
      <c r="AC107" s="27">
        <f t="shared" ref="AC107:AC118" si="110">$B$107/12</f>
        <v>10.2321666666667</v>
      </c>
      <c r="AD107" s="1">
        <f t="shared" ref="AD107:AD118" si="111">$B$109</f>
        <v>0.45</v>
      </c>
      <c r="AE107" s="28">
        <f t="shared" ref="AE107:AE118" si="112">$E$9/12</f>
        <v>386.904166666667</v>
      </c>
      <c r="AF107" s="1">
        <f t="shared" ref="AF107:AF118" si="113">AE107*10000*AC107*AB107</f>
        <v>9227561.16140533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10.9445885404839</v>
      </c>
      <c r="E108" s="13">
        <f t="shared" ref="E108:E119" si="114">D107</f>
        <v>12.42</v>
      </c>
      <c r="F108" s="9" t="s">
        <v>107</v>
      </c>
      <c r="G108" s="6">
        <v>2</v>
      </c>
      <c r="H108" s="11">
        <f t="shared" si="99"/>
        <v>10.9445885404839</v>
      </c>
      <c r="I108" s="11">
        <f t="shared" si="100"/>
        <v>284.094588540484</v>
      </c>
      <c r="J108" s="11">
        <f t="shared" si="101"/>
        <v>0.0688024510085325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5.29846854102438</v>
      </c>
      <c r="P108" s="11">
        <f t="shared" si="104"/>
        <v>0.364547622214081</v>
      </c>
      <c r="Q108" s="17">
        <f t="shared" si="105"/>
        <v>0.164046429996336</v>
      </c>
      <c r="R108" s="11">
        <f t="shared" si="106"/>
        <v>1.24320825</v>
      </c>
      <c r="S108" s="18">
        <f t="shared" si="107"/>
        <v>0.131954103422605</v>
      </c>
      <c r="T108" s="3">
        <v>0.27</v>
      </c>
      <c r="U108" s="19">
        <f t="shared" si="108"/>
        <v>0.0356276079241035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0.237141723789117</v>
      </c>
      <c r="AC108" s="27">
        <f t="shared" si="110"/>
        <v>10.2321666666667</v>
      </c>
      <c r="AD108" s="1">
        <f t="shared" si="111"/>
        <v>0.45</v>
      </c>
      <c r="AE108" s="28">
        <f t="shared" si="112"/>
        <v>386.904166666667</v>
      </c>
      <c r="AF108" s="1">
        <f t="shared" si="113"/>
        <v>9388127.6217645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12.7059074028214</v>
      </c>
      <c r="E109" s="13">
        <f t="shared" si="114"/>
        <v>10.9445885404839</v>
      </c>
      <c r="F109" s="9" t="s">
        <v>107</v>
      </c>
      <c r="G109" s="6">
        <v>3</v>
      </c>
      <c r="H109" s="11">
        <f t="shared" si="99"/>
        <v>12.7059074028214</v>
      </c>
      <c r="I109" s="11">
        <f t="shared" si="100"/>
        <v>285.855907402821</v>
      </c>
      <c r="J109" s="11">
        <f t="shared" si="101"/>
        <v>0.0849799130502994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7.6966059188103</v>
      </c>
      <c r="P109" s="11">
        <f t="shared" si="104"/>
        <v>0.654056901762919</v>
      </c>
      <c r="Q109" s="17">
        <f t="shared" si="105"/>
        <v>0.294325605793313</v>
      </c>
      <c r="R109" s="11">
        <f t="shared" si="106"/>
        <v>1.24320825</v>
      </c>
      <c r="S109" s="18">
        <f t="shared" si="107"/>
        <v>0.236746824832697</v>
      </c>
      <c r="T109" s="3">
        <v>0.27</v>
      </c>
      <c r="U109" s="19">
        <f t="shared" si="108"/>
        <v>0.0639216427048281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0.245672375275506</v>
      </c>
      <c r="AC109" s="27">
        <f t="shared" si="110"/>
        <v>10.2321666666667</v>
      </c>
      <c r="AD109" s="1">
        <f t="shared" si="111"/>
        <v>0.45</v>
      </c>
      <c r="AE109" s="28">
        <f t="shared" si="112"/>
        <v>386.904166666667</v>
      </c>
      <c r="AF109" s="1">
        <f t="shared" si="113"/>
        <v>9725844.84660102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18.487202726129</v>
      </c>
      <c r="E110" s="13">
        <f t="shared" si="114"/>
        <v>12.7059074028214</v>
      </c>
      <c r="F110" s="9" t="s">
        <v>107</v>
      </c>
      <c r="G110" s="6">
        <v>4</v>
      </c>
      <c r="H110" s="11">
        <f t="shared" si="99"/>
        <v>18.487202726129</v>
      </c>
      <c r="I110" s="11">
        <f t="shared" si="100"/>
        <v>291.637202726129</v>
      </c>
      <c r="J110" s="11">
        <f t="shared" si="101"/>
        <v>0.166941508628209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9.80523401704738</v>
      </c>
      <c r="P110" s="11">
        <f t="shared" si="104"/>
        <v>1.63690055925852</v>
      </c>
      <c r="Q110" s="17">
        <f t="shared" si="105"/>
        <v>0.736605251666334</v>
      </c>
      <c r="R110" s="11">
        <f t="shared" si="106"/>
        <v>1.24320825</v>
      </c>
      <c r="S110" s="18">
        <f t="shared" si="107"/>
        <v>0.592503509903778</v>
      </c>
      <c r="T110" s="3">
        <v>0.27</v>
      </c>
      <c r="U110" s="19">
        <f t="shared" si="108"/>
        <v>0.15997594767402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0.323432748223717</v>
      </c>
      <c r="AC110" s="27">
        <f t="shared" si="110"/>
        <v>10.2321666666667</v>
      </c>
      <c r="AD110" s="1">
        <f t="shared" si="111"/>
        <v>0.45</v>
      </c>
      <c r="AE110" s="28">
        <f t="shared" si="112"/>
        <v>386.904166666667</v>
      </c>
      <c r="AF110" s="1">
        <f t="shared" si="113"/>
        <v>12804275.3036681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21.1657052473333</v>
      </c>
      <c r="E111" s="13">
        <f t="shared" si="114"/>
        <v>18.487202726129</v>
      </c>
      <c r="F111" s="9" t="s">
        <v>107</v>
      </c>
      <c r="G111" s="6">
        <v>5</v>
      </c>
      <c r="H111" s="11">
        <f t="shared" si="99"/>
        <v>21.1657052473333</v>
      </c>
      <c r="I111" s="11">
        <f t="shared" si="100"/>
        <v>294.315705247333</v>
      </c>
      <c r="J111" s="11">
        <f t="shared" si="101"/>
        <v>0.226215494733361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7.75991678489942</v>
      </c>
      <c r="O111" s="11">
        <f t="shared" si="115"/>
        <v>3.17110167288944</v>
      </c>
      <c r="P111" s="11">
        <f t="shared" si="104"/>
        <v>0.717352333782474</v>
      </c>
      <c r="Q111" s="17">
        <f t="shared" si="105"/>
        <v>0.322808550202113</v>
      </c>
      <c r="R111" s="11">
        <f t="shared" si="106"/>
        <v>1.24320825</v>
      </c>
      <c r="S111" s="18">
        <f t="shared" si="107"/>
        <v>0.259657664113887</v>
      </c>
      <c r="T111" s="3">
        <v>0.27</v>
      </c>
      <c r="U111" s="19">
        <f t="shared" si="108"/>
        <v>0.0701075693107495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0.296337432147191</v>
      </c>
      <c r="AC111" s="27">
        <f t="shared" si="110"/>
        <v>10.2321666666667</v>
      </c>
      <c r="AD111" s="1">
        <f t="shared" si="111"/>
        <v>0.45</v>
      </c>
      <c r="AE111" s="28">
        <f t="shared" si="112"/>
        <v>386.904166666667</v>
      </c>
      <c r="AF111" s="1">
        <f t="shared" si="113"/>
        <v>11731607.5284069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25.8752157993548</v>
      </c>
      <c r="E112" s="13">
        <f t="shared" si="114"/>
        <v>21.1657052473333</v>
      </c>
      <c r="F112" s="9" t="s">
        <v>109</v>
      </c>
      <c r="G112" s="6">
        <v>6</v>
      </c>
      <c r="H112" s="11">
        <f t="shared" si="99"/>
        <v>25.8752157993548</v>
      </c>
      <c r="I112" s="11">
        <f t="shared" si="100"/>
        <v>299.025215799355</v>
      </c>
      <c r="J112" s="11">
        <f t="shared" si="101"/>
        <v>0.380896288778672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5.21643433910697</v>
      </c>
      <c r="P112" s="11">
        <f t="shared" si="104"/>
        <v>1.98692048042347</v>
      </c>
      <c r="Q112" s="17">
        <f t="shared" si="105"/>
        <v>0.89411421619056</v>
      </c>
      <c r="R112" s="11">
        <f t="shared" si="106"/>
        <v>1.24320825</v>
      </c>
      <c r="S112" s="18">
        <f t="shared" si="107"/>
        <v>0.719199069174903</v>
      </c>
      <c r="T112" s="3">
        <v>0.27</v>
      </c>
      <c r="U112" s="19">
        <f t="shared" si="108"/>
        <v>0.194183748677224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0.348946400226183</v>
      </c>
      <c r="AC112" s="27">
        <f t="shared" si="110"/>
        <v>10.2321666666667</v>
      </c>
      <c r="AD112" s="1">
        <f t="shared" si="111"/>
        <v>0.45</v>
      </c>
      <c r="AE112" s="28">
        <f t="shared" si="112"/>
        <v>386.904166666667</v>
      </c>
      <c r="AF112" s="1">
        <f t="shared" si="113"/>
        <v>13814327.0873409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26.2516522623333</v>
      </c>
      <c r="E113" s="13">
        <f t="shared" si="114"/>
        <v>25.8752157993548</v>
      </c>
      <c r="F113" s="9" t="s">
        <v>107</v>
      </c>
      <c r="G113" s="6">
        <v>7</v>
      </c>
      <c r="H113" s="11">
        <f t="shared" si="99"/>
        <v>26.2516522623333</v>
      </c>
      <c r="I113" s="11">
        <f t="shared" si="100"/>
        <v>299.401652262333</v>
      </c>
      <c r="J113" s="11">
        <f t="shared" si="101"/>
        <v>0.396813701333923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5.9921988586835</v>
      </c>
      <c r="P113" s="11">
        <f t="shared" si="104"/>
        <v>2.37778660824311</v>
      </c>
      <c r="Q113" s="17">
        <f t="shared" si="105"/>
        <v>1.0700039737094</v>
      </c>
      <c r="R113" s="11">
        <f t="shared" si="106"/>
        <v>1.24320825</v>
      </c>
      <c r="S113" s="18">
        <f t="shared" si="107"/>
        <v>0.860679595481609</v>
      </c>
      <c r="T113" s="3">
        <v>0.27</v>
      </c>
      <c r="U113" s="19">
        <f t="shared" si="108"/>
        <v>0.232383490780034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0.36046362247018</v>
      </c>
      <c r="AC113" s="27">
        <f t="shared" si="110"/>
        <v>10.2321666666667</v>
      </c>
      <c r="AD113" s="1">
        <f t="shared" si="111"/>
        <v>0.45</v>
      </c>
      <c r="AE113" s="28">
        <f t="shared" si="112"/>
        <v>386.904166666667</v>
      </c>
      <c r="AF113" s="1">
        <f t="shared" si="113"/>
        <v>14270278.7037297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27.36933931</v>
      </c>
      <c r="E114" s="13">
        <f t="shared" si="114"/>
        <v>26.2516522623333</v>
      </c>
      <c r="F114" s="9" t="s">
        <v>107</v>
      </c>
      <c r="G114" s="6">
        <v>8</v>
      </c>
      <c r="H114" s="11">
        <f t="shared" si="99"/>
        <v>27.36933931</v>
      </c>
      <c r="I114" s="11">
        <f t="shared" si="100"/>
        <v>300.51933931</v>
      </c>
      <c r="J114" s="11">
        <f t="shared" si="101"/>
        <v>0.447831872276542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6.37709725044039</v>
      </c>
      <c r="P114" s="11">
        <f t="shared" si="104"/>
        <v>2.85586740135431</v>
      </c>
      <c r="Q114" s="17">
        <f t="shared" si="105"/>
        <v>1.28514033060944</v>
      </c>
      <c r="R114" s="11">
        <f t="shared" si="106"/>
        <v>1.24320825</v>
      </c>
      <c r="S114" s="18">
        <f t="shared" si="107"/>
        <v>1.03372892724082</v>
      </c>
      <c r="T114" s="3">
        <v>0.27</v>
      </c>
      <c r="U114" s="19">
        <f t="shared" si="108"/>
        <v>0.279106810355022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0.374550703322039</v>
      </c>
      <c r="AC114" s="27">
        <f t="shared" si="110"/>
        <v>10.2321666666667</v>
      </c>
      <c r="AD114" s="1">
        <f t="shared" si="111"/>
        <v>0.45</v>
      </c>
      <c r="AE114" s="28">
        <f t="shared" si="112"/>
        <v>386.904166666667</v>
      </c>
      <c r="AF114" s="1">
        <f t="shared" si="113"/>
        <v>14827967.6280667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26.9211328996774</v>
      </c>
      <c r="E115" s="13">
        <f t="shared" si="114"/>
        <v>27.36933931</v>
      </c>
      <c r="F115" s="9" t="s">
        <v>107</v>
      </c>
      <c r="G115" s="6">
        <v>9</v>
      </c>
      <c r="H115" s="11">
        <f t="shared" si="99"/>
        <v>26.9211328996774</v>
      </c>
      <c r="I115" s="11">
        <f t="shared" si="100"/>
        <v>300.071132899677</v>
      </c>
      <c r="J115" s="11">
        <f t="shared" si="101"/>
        <v>0.426675275780854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6.28391484908608</v>
      </c>
      <c r="P115" s="11">
        <f t="shared" si="104"/>
        <v>2.6811911012172</v>
      </c>
      <c r="Q115" s="17">
        <f t="shared" si="105"/>
        <v>1.20653599554774</v>
      </c>
      <c r="R115" s="11">
        <f t="shared" si="106"/>
        <v>1.24320825</v>
      </c>
      <c r="S115" s="18">
        <f t="shared" si="107"/>
        <v>0.970501921578901</v>
      </c>
      <c r="T115" s="3">
        <v>0.27</v>
      </c>
      <c r="U115" s="19">
        <f t="shared" si="108"/>
        <v>0.262035518826303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0.35420370892613</v>
      </c>
      <c r="AC115" s="27">
        <f t="shared" si="110"/>
        <v>10.2321666666667</v>
      </c>
      <c r="AD115" s="1">
        <f t="shared" si="111"/>
        <v>0.45</v>
      </c>
      <c r="AE115" s="28">
        <f t="shared" si="112"/>
        <v>386.904166666667</v>
      </c>
      <c r="AF115" s="1">
        <f t="shared" si="113"/>
        <v>14022456.9947798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25.3487252606667</v>
      </c>
      <c r="E116" s="13">
        <f t="shared" si="114"/>
        <v>26.9211328996774</v>
      </c>
      <c r="F116" s="9" t="s">
        <v>107</v>
      </c>
      <c r="G116" s="6">
        <v>10</v>
      </c>
      <c r="H116" s="11">
        <f t="shared" si="99"/>
        <v>25.3487252606667</v>
      </c>
      <c r="I116" s="11">
        <f t="shared" si="100"/>
        <v>298.498725260667</v>
      </c>
      <c r="J116" s="11">
        <f t="shared" si="101"/>
        <v>0.35963687871524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6.36540874786888</v>
      </c>
      <c r="P116" s="11">
        <f t="shared" si="104"/>
        <v>2.28923573383025</v>
      </c>
      <c r="Q116" s="17">
        <f t="shared" si="105"/>
        <v>1.03015608022361</v>
      </c>
      <c r="R116" s="11">
        <f t="shared" si="106"/>
        <v>1.24320825</v>
      </c>
      <c r="S116" s="18">
        <f t="shared" si="107"/>
        <v>0.828627126809696</v>
      </c>
      <c r="T116" s="3">
        <v>0.27</v>
      </c>
      <c r="U116" s="19">
        <f t="shared" si="108"/>
        <v>0.223729324238618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0.342654391257943</v>
      </c>
      <c r="AC116" s="27">
        <f t="shared" si="110"/>
        <v>10.2321666666667</v>
      </c>
      <c r="AD116" s="1">
        <f t="shared" si="111"/>
        <v>0.45</v>
      </c>
      <c r="AE116" s="28">
        <f t="shared" si="112"/>
        <v>386.904166666667</v>
      </c>
      <c r="AF116" s="1">
        <f t="shared" si="113"/>
        <v>13565234.7629398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20.2620217454839</v>
      </c>
      <c r="E117" s="13">
        <f t="shared" si="114"/>
        <v>25.3487252606667</v>
      </c>
      <c r="F117" s="9" t="s">
        <v>107</v>
      </c>
      <c r="G117" s="6">
        <v>11</v>
      </c>
      <c r="H117" s="11">
        <f t="shared" si="99"/>
        <v>20.2620217454839</v>
      </c>
      <c r="I117" s="11">
        <f t="shared" si="100"/>
        <v>293.412021745484</v>
      </c>
      <c r="J117" s="11">
        <f t="shared" si="101"/>
        <v>0.204301307076252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3.8723643633367</v>
      </c>
      <c r="O117" s="11">
        <f t="shared" si="115"/>
        <v>2.96649365070193</v>
      </c>
      <c r="P117" s="11">
        <f t="shared" si="104"/>
        <v>0.606058530271808</v>
      </c>
      <c r="Q117" s="17">
        <f t="shared" si="105"/>
        <v>0.272726338622314</v>
      </c>
      <c r="R117" s="11">
        <f t="shared" si="106"/>
        <v>1.24320825</v>
      </c>
      <c r="S117" s="18">
        <f t="shared" si="107"/>
        <v>0.21937301222246</v>
      </c>
      <c r="T117" s="3">
        <v>0.27</v>
      </c>
      <c r="U117" s="19">
        <f t="shared" si="108"/>
        <v>0.0592307133000643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0.244258060059969</v>
      </c>
      <c r="AC117" s="27">
        <f t="shared" si="110"/>
        <v>10.2321666666667</v>
      </c>
      <c r="AD117" s="1">
        <f t="shared" si="111"/>
        <v>0.45</v>
      </c>
      <c r="AE117" s="28">
        <f t="shared" si="112"/>
        <v>386.904166666667</v>
      </c>
      <c r="AF117" s="1">
        <f t="shared" si="113"/>
        <v>9669853.9752828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17.343707261</v>
      </c>
      <c r="E118" s="13">
        <f t="shared" si="114"/>
        <v>20.2620217454839</v>
      </c>
      <c r="F118" s="9" t="s">
        <v>109</v>
      </c>
      <c r="G118" s="6">
        <v>12</v>
      </c>
      <c r="H118" s="11">
        <f t="shared" si="99"/>
        <v>17.343707261</v>
      </c>
      <c r="I118" s="11">
        <f t="shared" si="100"/>
        <v>290.493707261</v>
      </c>
      <c r="J118" s="11">
        <f t="shared" si="101"/>
        <v>0.146382162172413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5.12312012043012</v>
      </c>
      <c r="P118" s="11">
        <f t="shared" si="104"/>
        <v>0.749933400297554</v>
      </c>
      <c r="Q118" s="17">
        <f t="shared" si="105"/>
        <v>0.337470030133899</v>
      </c>
      <c r="R118" s="11">
        <f t="shared" si="106"/>
        <v>1.24320825</v>
      </c>
      <c r="S118" s="18">
        <f t="shared" si="107"/>
        <v>0.27145092556609</v>
      </c>
      <c r="T118" s="3">
        <v>0.27</v>
      </c>
      <c r="U118" s="19">
        <f t="shared" si="108"/>
        <v>0.0732917499028444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0.248497462595708</v>
      </c>
      <c r="AC118" s="27">
        <f t="shared" si="110"/>
        <v>10.2321666666667</v>
      </c>
      <c r="AD118" s="1">
        <f t="shared" si="111"/>
        <v>0.45</v>
      </c>
      <c r="AE118" s="28">
        <f t="shared" si="112"/>
        <v>386.904166666667</v>
      </c>
      <c r="AF118" s="1">
        <f t="shared" si="113"/>
        <v>9837686.32215793</v>
      </c>
      <c r="AG118" s="1">
        <f>SUM(AF107:AF118)</f>
        <v>142885221.936143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11.845293658129</v>
      </c>
      <c r="E119" s="13">
        <f t="shared" si="114"/>
        <v>17.343707261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12.42</v>
      </c>
      <c r="E123" s="9"/>
      <c r="F123" s="9"/>
      <c r="G123" s="6">
        <v>1</v>
      </c>
      <c r="H123" s="11">
        <f t="shared" ref="H123:H134" si="116">E124</f>
        <v>12.42</v>
      </c>
      <c r="I123" s="11">
        <f t="shared" ref="I123:I134" si="117">H123+273.15</f>
        <v>285.57</v>
      </c>
      <c r="J123" s="11">
        <f t="shared" ref="J123:J134" si="118">EXP(($C$18*(I123-$C$16))/($C$19*I123*$C$16))</f>
        <v>0.0821307745818366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0.0428082023275449</v>
      </c>
      <c r="Q123" s="17">
        <f t="shared" ref="Q123:Q134" si="122">P123*$B$125</f>
        <v>0.0111301326051617</v>
      </c>
      <c r="R123" s="11">
        <f t="shared" ref="R123:R134" si="123">L123*$B$125</f>
        <v>0.1355172</v>
      </c>
      <c r="S123" s="18">
        <f t="shared" ref="S123:S134" si="124">Q123/R123</f>
        <v>0.0821307745818366</v>
      </c>
      <c r="T123" s="3">
        <v>0.01</v>
      </c>
      <c r="U123" s="19">
        <f t="shared" ref="U123:U134" si="125">S123*T123</f>
        <v>0.000821307745818366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0.00631130774581837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10.9445885404839</v>
      </c>
      <c r="E124" s="13">
        <f t="shared" ref="E124:E135" si="133">D123</f>
        <v>12.42</v>
      </c>
      <c r="F124" s="9" t="s">
        <v>107</v>
      </c>
      <c r="G124" s="6">
        <v>2</v>
      </c>
      <c r="H124" s="11">
        <f t="shared" si="116"/>
        <v>10.9445885404839</v>
      </c>
      <c r="I124" s="11">
        <f t="shared" si="117"/>
        <v>284.094588540484</v>
      </c>
      <c r="J124" s="11">
        <f t="shared" si="118"/>
        <v>0.0688024510085325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0.999631797672455</v>
      </c>
      <c r="P124" s="11">
        <f t="shared" si="121"/>
        <v>0.0687771177859304</v>
      </c>
      <c r="Q124" s="17">
        <f t="shared" si="122"/>
        <v>0.0178820506243419</v>
      </c>
      <c r="R124" s="11">
        <f t="shared" si="123"/>
        <v>0.1355172</v>
      </c>
      <c r="S124" s="18">
        <f t="shared" si="124"/>
        <v>0.131954103422605</v>
      </c>
      <c r="T124" s="3">
        <v>0.01</v>
      </c>
      <c r="U124" s="19">
        <f t="shared" si="125"/>
        <v>0.00131954103422605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0.00680954103422605</v>
      </c>
      <c r="AU124" s="27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12.7059074028214</v>
      </c>
      <c r="E125" s="13">
        <f t="shared" si="133"/>
        <v>10.9445885404839</v>
      </c>
      <c r="F125" s="9" t="s">
        <v>107</v>
      </c>
      <c r="G125" s="6">
        <v>3</v>
      </c>
      <c r="H125" s="11">
        <f t="shared" si="116"/>
        <v>12.7059074028214</v>
      </c>
      <c r="I125" s="11">
        <f t="shared" si="117"/>
        <v>285.855907402821</v>
      </c>
      <c r="J125" s="11">
        <f t="shared" si="118"/>
        <v>0.0849799130502994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1.45207467988652</v>
      </c>
      <c r="P125" s="11">
        <f t="shared" si="121"/>
        <v>0.123397180039298</v>
      </c>
      <c r="Q125" s="17">
        <f t="shared" si="122"/>
        <v>0.0320832668102175</v>
      </c>
      <c r="R125" s="11">
        <f t="shared" si="123"/>
        <v>0.1355172</v>
      </c>
      <c r="S125" s="18">
        <f t="shared" si="124"/>
        <v>0.236746824832697</v>
      </c>
      <c r="T125" s="3">
        <v>0.01</v>
      </c>
      <c r="U125" s="19">
        <f t="shared" si="125"/>
        <v>0.00236746824832697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0.00785746824832697</v>
      </c>
      <c r="AU125" s="27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2">
        <v>18.487202726129</v>
      </c>
      <c r="E126" s="13">
        <f t="shared" si="133"/>
        <v>12.7059074028214</v>
      </c>
      <c r="F126" s="9" t="s">
        <v>107</v>
      </c>
      <c r="G126" s="6">
        <v>4</v>
      </c>
      <c r="H126" s="11">
        <f t="shared" si="116"/>
        <v>18.487202726129</v>
      </c>
      <c r="I126" s="11">
        <f t="shared" si="117"/>
        <v>291.637202726129</v>
      </c>
      <c r="J126" s="11">
        <f t="shared" si="118"/>
        <v>0.166941508628209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1.84989749984723</v>
      </c>
      <c r="P126" s="11">
        <f t="shared" si="121"/>
        <v>0.308824679432047</v>
      </c>
      <c r="Q126" s="17">
        <f t="shared" si="122"/>
        <v>0.0802944166523323</v>
      </c>
      <c r="R126" s="11">
        <f t="shared" si="123"/>
        <v>0.1355172</v>
      </c>
      <c r="S126" s="18">
        <f t="shared" si="124"/>
        <v>0.592503509903778</v>
      </c>
      <c r="T126" s="3">
        <v>0.01</v>
      </c>
      <c r="U126" s="19">
        <f t="shared" si="125"/>
        <v>0.00592503509903778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0.0139150350990378</v>
      </c>
      <c r="AU126" s="27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2">
        <v>21.1657052473333</v>
      </c>
      <c r="E127" s="13">
        <f t="shared" si="133"/>
        <v>18.487202726129</v>
      </c>
      <c r="F127" s="9" t="s">
        <v>107</v>
      </c>
      <c r="G127" s="6">
        <v>5</v>
      </c>
      <c r="H127" s="11">
        <f t="shared" si="116"/>
        <v>21.1657052473333</v>
      </c>
      <c r="I127" s="11">
        <f t="shared" si="117"/>
        <v>294.315705247333</v>
      </c>
      <c r="J127" s="11">
        <f t="shared" si="118"/>
        <v>0.226215494733361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1.46401917939442</v>
      </c>
      <c r="O127" s="11">
        <f t="shared" si="134"/>
        <v>0.598273641020759</v>
      </c>
      <c r="P127" s="11">
        <f t="shared" si="121"/>
        <v>0.13533876768944</v>
      </c>
      <c r="Q127" s="17">
        <f t="shared" si="122"/>
        <v>0.0351880795992544</v>
      </c>
      <c r="R127" s="11">
        <f t="shared" si="123"/>
        <v>0.1355172</v>
      </c>
      <c r="S127" s="18">
        <f t="shared" si="124"/>
        <v>0.259657664113887</v>
      </c>
      <c r="T127" s="3">
        <v>0.01</v>
      </c>
      <c r="U127" s="19">
        <f t="shared" si="125"/>
        <v>0.00259657664113887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0.0125465766411389</v>
      </c>
      <c r="AU127" s="27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2">
        <v>25.8752157993548</v>
      </c>
      <c r="E128" s="13">
        <f t="shared" si="133"/>
        <v>21.1657052473333</v>
      </c>
      <c r="F128" s="9" t="s">
        <v>109</v>
      </c>
      <c r="G128" s="6">
        <v>6</v>
      </c>
      <c r="H128" s="11">
        <f t="shared" si="116"/>
        <v>25.8752157993548</v>
      </c>
      <c r="I128" s="11">
        <f t="shared" si="117"/>
        <v>299.025215799355</v>
      </c>
      <c r="J128" s="11">
        <f t="shared" si="118"/>
        <v>0.380896288778672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0.984154873331319</v>
      </c>
      <c r="P128" s="11">
        <f t="shared" si="121"/>
        <v>0.374860938835343</v>
      </c>
      <c r="Q128" s="17">
        <f t="shared" si="122"/>
        <v>0.0974638440971892</v>
      </c>
      <c r="R128" s="11">
        <f t="shared" si="123"/>
        <v>0.1355172</v>
      </c>
      <c r="S128" s="18">
        <f t="shared" si="124"/>
        <v>0.719199069174903</v>
      </c>
      <c r="T128" s="3">
        <v>0.01</v>
      </c>
      <c r="U128" s="19">
        <f t="shared" si="125"/>
        <v>0.00719199069174903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0.017141990691749</v>
      </c>
      <c r="AU128" s="27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2">
        <v>26.2516522623333</v>
      </c>
      <c r="E129" s="13">
        <f t="shared" si="133"/>
        <v>25.8752157993548</v>
      </c>
      <c r="F129" s="9" t="s">
        <v>107</v>
      </c>
      <c r="G129" s="6">
        <v>7</v>
      </c>
      <c r="H129" s="11">
        <f t="shared" si="116"/>
        <v>26.2516522623333</v>
      </c>
      <c r="I129" s="11">
        <f t="shared" si="117"/>
        <v>299.401652262333</v>
      </c>
      <c r="J129" s="11">
        <f t="shared" si="118"/>
        <v>0.396813701333923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1.13051393449598</v>
      </c>
      <c r="P129" s="11">
        <f t="shared" si="121"/>
        <v>0.448603418756924</v>
      </c>
      <c r="Q129" s="17">
        <f t="shared" si="122"/>
        <v>0.1166368888768</v>
      </c>
      <c r="R129" s="11">
        <f t="shared" si="123"/>
        <v>0.1355172</v>
      </c>
      <c r="S129" s="18">
        <f t="shared" si="124"/>
        <v>0.860679595481609</v>
      </c>
      <c r="T129" s="3">
        <v>0.01</v>
      </c>
      <c r="U129" s="19">
        <f t="shared" si="125"/>
        <v>0.00860679595481609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0.0210567959548161</v>
      </c>
      <c r="AU129" s="27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2">
        <v>27.36933931</v>
      </c>
      <c r="E130" s="13">
        <f t="shared" si="133"/>
        <v>26.2516522623333</v>
      </c>
      <c r="F130" s="9" t="s">
        <v>107</v>
      </c>
      <c r="G130" s="6">
        <v>8</v>
      </c>
      <c r="H130" s="11">
        <f t="shared" si="116"/>
        <v>27.36933931</v>
      </c>
      <c r="I130" s="11">
        <f t="shared" si="117"/>
        <v>300.51933931</v>
      </c>
      <c r="J130" s="11">
        <f t="shared" si="118"/>
        <v>0.447831872276542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1.20313051573905</v>
      </c>
      <c r="P130" s="11">
        <f t="shared" si="121"/>
        <v>0.538800191456461</v>
      </c>
      <c r="Q130" s="17">
        <f t="shared" si="122"/>
        <v>0.14008804977868</v>
      </c>
      <c r="R130" s="11">
        <f t="shared" si="123"/>
        <v>0.1355172</v>
      </c>
      <c r="S130" s="18">
        <f t="shared" si="124"/>
        <v>1.03372892724082</v>
      </c>
      <c r="T130" s="3">
        <v>0.01</v>
      </c>
      <c r="U130" s="19">
        <f t="shared" si="125"/>
        <v>0.0103372892724082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0.0227872892724082</v>
      </c>
      <c r="AU130" s="27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2">
        <v>26.9211328996774</v>
      </c>
      <c r="E131" s="13">
        <f t="shared" si="133"/>
        <v>27.36933931</v>
      </c>
      <c r="F131" s="9" t="s">
        <v>107</v>
      </c>
      <c r="G131" s="6">
        <v>9</v>
      </c>
      <c r="H131" s="11">
        <f t="shared" si="116"/>
        <v>26.9211328996774</v>
      </c>
      <c r="I131" s="11">
        <f t="shared" si="117"/>
        <v>300.071132899677</v>
      </c>
      <c r="J131" s="11">
        <f t="shared" si="118"/>
        <v>0.426675275780854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1.18555032428259</v>
      </c>
      <c r="P131" s="11">
        <f t="shared" si="121"/>
        <v>0.505845011565355</v>
      </c>
      <c r="Q131" s="17">
        <f t="shared" si="122"/>
        <v>0.131519703006992</v>
      </c>
      <c r="R131" s="11">
        <f t="shared" si="123"/>
        <v>0.1355172</v>
      </c>
      <c r="S131" s="18">
        <f t="shared" si="124"/>
        <v>0.970501921578901</v>
      </c>
      <c r="T131" s="3">
        <v>0.01</v>
      </c>
      <c r="U131" s="19">
        <f t="shared" si="125"/>
        <v>0.00970501921578901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0.019655019215789</v>
      </c>
      <c r="AU131" s="27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2">
        <v>25.3487252606667</v>
      </c>
      <c r="E132" s="13">
        <f t="shared" si="133"/>
        <v>26.9211328996774</v>
      </c>
      <c r="F132" s="9" t="s">
        <v>107</v>
      </c>
      <c r="G132" s="6">
        <v>10</v>
      </c>
      <c r="H132" s="11">
        <f t="shared" si="116"/>
        <v>25.3487252606667</v>
      </c>
      <c r="I132" s="11">
        <f t="shared" si="117"/>
        <v>298.498725260667</v>
      </c>
      <c r="J132" s="11">
        <f t="shared" si="118"/>
        <v>0.35963687871524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1.20092531271724</v>
      </c>
      <c r="P132" s="11">
        <f t="shared" si="121"/>
        <v>0.43189703103575</v>
      </c>
      <c r="Q132" s="17">
        <f t="shared" si="122"/>
        <v>0.112293228069295</v>
      </c>
      <c r="R132" s="11">
        <f t="shared" si="123"/>
        <v>0.1355172</v>
      </c>
      <c r="S132" s="18">
        <f t="shared" si="124"/>
        <v>0.828627126809696</v>
      </c>
      <c r="T132" s="3">
        <v>0.01</v>
      </c>
      <c r="U132" s="19">
        <f t="shared" si="125"/>
        <v>0.00828627126809696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0.018236271268097</v>
      </c>
      <c r="AU132" s="27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2">
        <v>20.2620217454839</v>
      </c>
      <c r="E133" s="13">
        <f t="shared" si="133"/>
        <v>25.3487252606667</v>
      </c>
      <c r="F133" s="9" t="s">
        <v>107</v>
      </c>
      <c r="G133" s="6">
        <v>11</v>
      </c>
      <c r="H133" s="11">
        <f t="shared" si="116"/>
        <v>20.2620217454839</v>
      </c>
      <c r="I133" s="11">
        <f t="shared" si="117"/>
        <v>293.412021745484</v>
      </c>
      <c r="J133" s="11">
        <f t="shared" si="118"/>
        <v>0.204301307076252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0.730576867597411</v>
      </c>
      <c r="O133" s="11">
        <f t="shared" si="134"/>
        <v>0.559671414084074</v>
      </c>
      <c r="P133" s="11">
        <f t="shared" si="121"/>
        <v>0.114341601430591</v>
      </c>
      <c r="Q133" s="17">
        <f t="shared" si="122"/>
        <v>0.0297288163719536</v>
      </c>
      <c r="R133" s="11">
        <f t="shared" si="123"/>
        <v>0.1355172</v>
      </c>
      <c r="S133" s="18">
        <f t="shared" si="124"/>
        <v>0.21937301222246</v>
      </c>
      <c r="T133" s="3">
        <v>0.01</v>
      </c>
      <c r="U133" s="19">
        <f t="shared" si="125"/>
        <v>0.0021937301222246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0.00964373012222461</v>
      </c>
      <c r="AU133" s="27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2">
        <v>17.343707261</v>
      </c>
      <c r="E134" s="13">
        <f t="shared" si="133"/>
        <v>20.2620217454839</v>
      </c>
      <c r="F134" s="9" t="s">
        <v>109</v>
      </c>
      <c r="G134" s="6">
        <v>12</v>
      </c>
      <c r="H134" s="11">
        <f t="shared" si="116"/>
        <v>17.343707261</v>
      </c>
      <c r="I134" s="11">
        <f t="shared" si="117"/>
        <v>290.493707261</v>
      </c>
      <c r="J134" s="11">
        <f t="shared" si="118"/>
        <v>0.146382162172413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0.966549812653484</v>
      </c>
      <c r="P134" s="11">
        <f t="shared" si="121"/>
        <v>0.141485651423558</v>
      </c>
      <c r="Q134" s="17">
        <f t="shared" si="122"/>
        <v>0.036786269370125</v>
      </c>
      <c r="R134" s="11">
        <f t="shared" si="123"/>
        <v>0.1355172</v>
      </c>
      <c r="S134" s="18">
        <f t="shared" si="124"/>
        <v>0.27145092556609</v>
      </c>
      <c r="T134" s="3">
        <v>0.01</v>
      </c>
      <c r="U134" s="19">
        <f t="shared" si="125"/>
        <v>0.0027145092556609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0.005</v>
      </c>
      <c r="AF134" s="3">
        <v>0.49</v>
      </c>
      <c r="AG134" s="19">
        <f t="shared" si="126"/>
        <v>0.00245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0.0101645092556609</v>
      </c>
      <c r="AU134" s="27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2">
        <v>11.845293658129</v>
      </c>
      <c r="E135" s="13">
        <f t="shared" si="133"/>
        <v>17.343707261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12.42</v>
      </c>
      <c r="E139" s="9"/>
      <c r="F139" s="9"/>
      <c r="G139" s="6">
        <v>1</v>
      </c>
      <c r="H139" s="11">
        <f t="shared" ref="H139:H150" si="135">E140</f>
        <v>12.42</v>
      </c>
      <c r="I139" s="11">
        <f t="shared" ref="I139:I150" si="136">H139+273.15</f>
        <v>285.57</v>
      </c>
      <c r="J139" s="11">
        <f t="shared" ref="J139:J150" si="137">EXP(($C$18*(I139-$C$16))/($C$19*I139*$C$16))</f>
        <v>0.0821307745818366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0.0233826315234489</v>
      </c>
      <c r="Q139" s="17">
        <f t="shared" ref="Q139:Q150" si="141">P139*$B$125</f>
        <v>0.00607948419609671</v>
      </c>
      <c r="R139" s="11">
        <f t="shared" ref="R139:R150" si="142">L139*$B$125</f>
        <v>0.074022</v>
      </c>
      <c r="S139" s="18">
        <f t="shared" ref="S139:S150" si="143">Q139/R139</f>
        <v>0.0821307745818366</v>
      </c>
      <c r="T139" s="3">
        <v>0.01</v>
      </c>
      <c r="U139" s="19">
        <f t="shared" ref="U139:U150" si="144">S139*T139</f>
        <v>0.000821307745818366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0.00631130774581837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31.3007666713848</v>
      </c>
      <c r="AZ139" s="2">
        <f t="shared" ref="AZ139:AZ150" si="152">$E$12</f>
        <v>3.7</v>
      </c>
      <c r="BA139" s="1">
        <f t="shared" ref="BA139:BA150" si="153">AZ139*10000*AV139*0.67*AU139*AT139</f>
        <v>1158.12836684124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10.9445885404839</v>
      </c>
      <c r="E140" s="13">
        <f t="shared" ref="E140:E151" si="154">D139</f>
        <v>12.42</v>
      </c>
      <c r="F140" s="9" t="s">
        <v>107</v>
      </c>
      <c r="G140" s="6">
        <v>2</v>
      </c>
      <c r="H140" s="11">
        <f t="shared" si="135"/>
        <v>10.9445885404839</v>
      </c>
      <c r="I140" s="11">
        <f t="shared" si="136"/>
        <v>284.094588540484</v>
      </c>
      <c r="J140" s="11">
        <f t="shared" si="137"/>
        <v>0.0688024510085325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0.546017368476551</v>
      </c>
      <c r="P140" s="11">
        <f t="shared" si="140"/>
        <v>0.0375673332444158</v>
      </c>
      <c r="Q140" s="17">
        <f t="shared" si="141"/>
        <v>0.0097675066435481</v>
      </c>
      <c r="R140" s="11">
        <f t="shared" si="142"/>
        <v>0.074022</v>
      </c>
      <c r="S140" s="18">
        <f t="shared" si="143"/>
        <v>0.131954103422605</v>
      </c>
      <c r="T140" s="3">
        <v>0.01</v>
      </c>
      <c r="U140" s="19">
        <f t="shared" si="144"/>
        <v>0.00131954103422605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0.00680954103422605</v>
      </c>
      <c r="AU140" s="27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33.7717417111772</v>
      </c>
      <c r="AZ140" s="2">
        <f t="shared" si="152"/>
        <v>3.7</v>
      </c>
      <c r="BA140" s="1">
        <f t="shared" si="153"/>
        <v>1249.55444331356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12.7059074028214</v>
      </c>
      <c r="E141" s="13">
        <f t="shared" si="154"/>
        <v>10.9445885404839</v>
      </c>
      <c r="F141" s="9" t="s">
        <v>107</v>
      </c>
      <c r="G141" s="6">
        <v>3</v>
      </c>
      <c r="H141" s="11">
        <f t="shared" si="135"/>
        <v>12.7059074028214</v>
      </c>
      <c r="I141" s="11">
        <f t="shared" si="136"/>
        <v>285.855907402821</v>
      </c>
      <c r="J141" s="11">
        <f t="shared" si="137"/>
        <v>0.0849799130502994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0.793150035232135</v>
      </c>
      <c r="P141" s="11">
        <f t="shared" si="140"/>
        <v>0.0674018210298687</v>
      </c>
      <c r="Q141" s="17">
        <f t="shared" si="141"/>
        <v>0.0175244734677659</v>
      </c>
      <c r="R141" s="11">
        <f t="shared" si="142"/>
        <v>0.074022</v>
      </c>
      <c r="S141" s="18">
        <f t="shared" si="143"/>
        <v>0.236746824832697</v>
      </c>
      <c r="T141" s="3">
        <v>0.01</v>
      </c>
      <c r="U141" s="19">
        <f t="shared" si="144"/>
        <v>0.00236746824832697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0.00785746824832697</v>
      </c>
      <c r="AU141" s="27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38.9689094834031</v>
      </c>
      <c r="AZ141" s="2">
        <f t="shared" si="152"/>
        <v>3.7</v>
      </c>
      <c r="BA141" s="1">
        <f t="shared" si="153"/>
        <v>1441.84965088592</v>
      </c>
    </row>
    <row r="142" s="1" customFormat="1" spans="1:53">
      <c r="A142" s="6"/>
      <c r="B142" s="6"/>
      <c r="C142" s="9">
        <v>3</v>
      </c>
      <c r="D142" s="12">
        <v>18.487202726129</v>
      </c>
      <c r="E142" s="13">
        <f t="shared" si="154"/>
        <v>12.7059074028214</v>
      </c>
      <c r="F142" s="9" t="s">
        <v>107</v>
      </c>
      <c r="G142" s="6">
        <v>4</v>
      </c>
      <c r="H142" s="11">
        <f t="shared" si="135"/>
        <v>18.487202726129</v>
      </c>
      <c r="I142" s="11">
        <f t="shared" si="136"/>
        <v>291.637202726129</v>
      </c>
      <c r="J142" s="11">
        <f t="shared" si="137"/>
        <v>0.166941508628209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1.01044821420227</v>
      </c>
      <c r="P142" s="11">
        <f t="shared" si="140"/>
        <v>0.168685749269606</v>
      </c>
      <c r="Q142" s="17">
        <f t="shared" si="141"/>
        <v>0.0438582948100975</v>
      </c>
      <c r="R142" s="11">
        <f t="shared" si="142"/>
        <v>0.074022</v>
      </c>
      <c r="S142" s="18">
        <f t="shared" si="143"/>
        <v>0.592503509903778</v>
      </c>
      <c r="T142" s="3">
        <v>0.01</v>
      </c>
      <c r="U142" s="19">
        <f t="shared" si="144"/>
        <v>0.00592503509903778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0.0158750350990378</v>
      </c>
      <c r="AU142" s="27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78.7318238227653</v>
      </c>
      <c r="AZ142" s="2">
        <f t="shared" si="152"/>
        <v>3.7</v>
      </c>
      <c r="BA142" s="1">
        <f t="shared" si="153"/>
        <v>2913.07748144232</v>
      </c>
    </row>
    <row r="143" s="1" customFormat="1" spans="1:53">
      <c r="A143" s="6"/>
      <c r="B143" s="6"/>
      <c r="C143" s="9">
        <v>4</v>
      </c>
      <c r="D143" s="12">
        <v>21.1657052473333</v>
      </c>
      <c r="E143" s="13">
        <f t="shared" si="154"/>
        <v>18.487202726129</v>
      </c>
      <c r="F143" s="9" t="s">
        <v>107</v>
      </c>
      <c r="G143" s="6">
        <v>5</v>
      </c>
      <c r="H143" s="11">
        <f t="shared" si="135"/>
        <v>21.1657052473333</v>
      </c>
      <c r="I143" s="11">
        <f t="shared" si="136"/>
        <v>294.315705247333</v>
      </c>
      <c r="J143" s="11">
        <f t="shared" si="137"/>
        <v>0.226215494733361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0.799674341686028</v>
      </c>
      <c r="O143" s="11">
        <f t="shared" si="155"/>
        <v>0.326788123246633</v>
      </c>
      <c r="P143" s="11">
        <f t="shared" si="140"/>
        <v>0.0739245369732236</v>
      </c>
      <c r="Q143" s="17">
        <f t="shared" si="141"/>
        <v>0.0192203796130381</v>
      </c>
      <c r="R143" s="11">
        <f t="shared" si="142"/>
        <v>0.074022</v>
      </c>
      <c r="S143" s="18">
        <f t="shared" si="143"/>
        <v>0.259657664113887</v>
      </c>
      <c r="T143" s="3">
        <v>0.01</v>
      </c>
      <c r="U143" s="19">
        <f t="shared" si="144"/>
        <v>0.00259657664113887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0.0125465766411389</v>
      </c>
      <c r="AU143" s="27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62.2244206407355</v>
      </c>
      <c r="AZ143" s="2">
        <f t="shared" si="152"/>
        <v>3.7</v>
      </c>
      <c r="BA143" s="1">
        <f t="shared" si="153"/>
        <v>2302.30356370722</v>
      </c>
    </row>
    <row r="144" s="1" customFormat="1" spans="1:53">
      <c r="A144" s="6"/>
      <c r="B144" s="6"/>
      <c r="C144" s="9">
        <v>5</v>
      </c>
      <c r="D144" s="12">
        <v>25.8752157993548</v>
      </c>
      <c r="E144" s="13">
        <f t="shared" si="154"/>
        <v>21.1657052473333</v>
      </c>
      <c r="F144" s="9" t="s">
        <v>109</v>
      </c>
      <c r="G144" s="6">
        <v>6</v>
      </c>
      <c r="H144" s="11">
        <f t="shared" si="135"/>
        <v>25.8752157993548</v>
      </c>
      <c r="I144" s="11">
        <f t="shared" si="136"/>
        <v>299.025215799355</v>
      </c>
      <c r="J144" s="11">
        <f t="shared" si="137"/>
        <v>0.380896288778672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0.537563586273409</v>
      </c>
      <c r="P144" s="11">
        <f t="shared" si="140"/>
        <v>0.204755974994095</v>
      </c>
      <c r="Q144" s="17">
        <f t="shared" si="141"/>
        <v>0.0532365534984647</v>
      </c>
      <c r="R144" s="11">
        <f t="shared" si="142"/>
        <v>0.074022</v>
      </c>
      <c r="S144" s="18">
        <f t="shared" si="143"/>
        <v>0.719199069174903</v>
      </c>
      <c r="T144" s="3">
        <v>0.01</v>
      </c>
      <c r="U144" s="19">
        <f t="shared" si="144"/>
        <v>0.00719199069174903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0.017141990691749</v>
      </c>
      <c r="AU144" s="27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85.0152571439713</v>
      </c>
      <c r="AZ144" s="2">
        <f t="shared" si="152"/>
        <v>3.7</v>
      </c>
      <c r="BA144" s="1">
        <f t="shared" si="153"/>
        <v>3145.56451432694</v>
      </c>
    </row>
    <row r="145" s="1" customFormat="1" spans="1:53">
      <c r="A145" s="6"/>
      <c r="B145" s="6"/>
      <c r="C145" s="9">
        <v>6</v>
      </c>
      <c r="D145" s="12">
        <v>26.2516522623333</v>
      </c>
      <c r="E145" s="13">
        <f t="shared" si="154"/>
        <v>25.8752157993548</v>
      </c>
      <c r="F145" s="9" t="s">
        <v>107</v>
      </c>
      <c r="G145" s="6">
        <v>7</v>
      </c>
      <c r="H145" s="11">
        <f t="shared" si="135"/>
        <v>26.2516522623333</v>
      </c>
      <c r="I145" s="11">
        <f t="shared" si="136"/>
        <v>299.401652262333</v>
      </c>
      <c r="J145" s="11">
        <f t="shared" si="137"/>
        <v>0.396813701333923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0.617507611279315</v>
      </c>
      <c r="P145" s="11">
        <f t="shared" si="140"/>
        <v>0.245035480833614</v>
      </c>
      <c r="Q145" s="17">
        <f t="shared" si="141"/>
        <v>0.0637092250167397</v>
      </c>
      <c r="R145" s="11">
        <f t="shared" si="142"/>
        <v>0.074022</v>
      </c>
      <c r="S145" s="18">
        <f t="shared" si="143"/>
        <v>0.860679595481609</v>
      </c>
      <c r="T145" s="3">
        <v>0.01</v>
      </c>
      <c r="U145" s="19">
        <f t="shared" si="144"/>
        <v>0.00860679595481609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0.0235067959548161</v>
      </c>
      <c r="AU145" s="27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116.581343361216</v>
      </c>
      <c r="AZ145" s="2">
        <f t="shared" si="152"/>
        <v>3.7</v>
      </c>
      <c r="BA145" s="1">
        <f t="shared" si="153"/>
        <v>4313.50970436498</v>
      </c>
    </row>
    <row r="146" s="1" customFormat="1" spans="1:53">
      <c r="A146" s="6"/>
      <c r="B146" s="6"/>
      <c r="C146" s="9">
        <v>7</v>
      </c>
      <c r="D146" s="12">
        <v>27.36933931</v>
      </c>
      <c r="E146" s="13">
        <f t="shared" si="154"/>
        <v>26.2516522623333</v>
      </c>
      <c r="F146" s="9" t="s">
        <v>107</v>
      </c>
      <c r="G146" s="6">
        <v>8</v>
      </c>
      <c r="H146" s="11">
        <f t="shared" si="135"/>
        <v>27.36933931</v>
      </c>
      <c r="I146" s="11">
        <f t="shared" si="136"/>
        <v>300.51933931</v>
      </c>
      <c r="J146" s="11">
        <f t="shared" si="137"/>
        <v>0.447831872276542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0.6571721304457</v>
      </c>
      <c r="P146" s="11">
        <f t="shared" si="140"/>
        <v>0.294302625585462</v>
      </c>
      <c r="Q146" s="17">
        <f t="shared" si="141"/>
        <v>0.0765186826522201</v>
      </c>
      <c r="R146" s="11">
        <f t="shared" si="142"/>
        <v>0.074022</v>
      </c>
      <c r="S146" s="18">
        <f t="shared" si="143"/>
        <v>1.03372892724082</v>
      </c>
      <c r="T146" s="3">
        <v>0.01</v>
      </c>
      <c r="U146" s="19">
        <f t="shared" si="144"/>
        <v>0.0103372892724082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0.0252372892724082</v>
      </c>
      <c r="AU146" s="27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125.163679976987</v>
      </c>
      <c r="AZ146" s="2">
        <f t="shared" si="152"/>
        <v>3.7</v>
      </c>
      <c r="BA146" s="1">
        <f t="shared" si="153"/>
        <v>4631.05615914854</v>
      </c>
    </row>
    <row r="147" s="1" customFormat="1" spans="1:53">
      <c r="A147" s="6"/>
      <c r="B147" s="6"/>
      <c r="C147" s="9">
        <v>8</v>
      </c>
      <c r="D147" s="12">
        <v>26.9211328996774</v>
      </c>
      <c r="E147" s="13">
        <f t="shared" si="154"/>
        <v>27.36933931</v>
      </c>
      <c r="F147" s="9" t="s">
        <v>107</v>
      </c>
      <c r="G147" s="6">
        <v>9</v>
      </c>
      <c r="H147" s="11">
        <f t="shared" si="135"/>
        <v>26.9211328996774</v>
      </c>
      <c r="I147" s="11">
        <f t="shared" si="136"/>
        <v>300.071132899677</v>
      </c>
      <c r="J147" s="11">
        <f t="shared" si="137"/>
        <v>0.426675275780854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0.647569504860238</v>
      </c>
      <c r="P147" s="11">
        <f t="shared" si="140"/>
        <v>0.276301897073513</v>
      </c>
      <c r="Q147" s="17">
        <f t="shared" si="141"/>
        <v>0.0718384932391134</v>
      </c>
      <c r="R147" s="11">
        <f t="shared" si="142"/>
        <v>0.074022</v>
      </c>
      <c r="S147" s="18">
        <f t="shared" si="143"/>
        <v>0.970501921578901</v>
      </c>
      <c r="T147" s="3">
        <v>0.01</v>
      </c>
      <c r="U147" s="19">
        <f t="shared" si="144"/>
        <v>0.00970501921578901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0.019655019215789</v>
      </c>
      <c r="AU147" s="27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97.478556770206</v>
      </c>
      <c r="AZ147" s="2">
        <f t="shared" si="152"/>
        <v>3.7</v>
      </c>
      <c r="BA147" s="1">
        <f t="shared" si="153"/>
        <v>3606.70660049762</v>
      </c>
    </row>
    <row r="148" s="1" customFormat="1" spans="1:53">
      <c r="A148" s="6"/>
      <c r="B148" s="6"/>
      <c r="C148" s="9">
        <v>9</v>
      </c>
      <c r="D148" s="12">
        <v>25.3487252606667</v>
      </c>
      <c r="E148" s="13">
        <f t="shared" si="154"/>
        <v>26.9211328996774</v>
      </c>
      <c r="F148" s="9" t="s">
        <v>107</v>
      </c>
      <c r="G148" s="6">
        <v>10</v>
      </c>
      <c r="H148" s="11">
        <f t="shared" si="135"/>
        <v>25.3487252606667</v>
      </c>
      <c r="I148" s="11">
        <f t="shared" si="136"/>
        <v>298.498725260667</v>
      </c>
      <c r="J148" s="11">
        <f t="shared" si="137"/>
        <v>0.35963687871524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0.655967607786725</v>
      </c>
      <c r="P148" s="11">
        <f t="shared" si="140"/>
        <v>0.235910143002721</v>
      </c>
      <c r="Q148" s="17">
        <f t="shared" si="141"/>
        <v>0.0613366371807073</v>
      </c>
      <c r="R148" s="11">
        <f t="shared" si="142"/>
        <v>0.074022</v>
      </c>
      <c r="S148" s="18">
        <f t="shared" si="143"/>
        <v>0.828627126809696</v>
      </c>
      <c r="T148" s="3">
        <v>0.01</v>
      </c>
      <c r="U148" s="19">
        <f t="shared" si="144"/>
        <v>0.00828627126809696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0.018236271268097</v>
      </c>
      <c r="AU148" s="27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90.4423132110739</v>
      </c>
      <c r="AZ148" s="2">
        <f t="shared" si="152"/>
        <v>3.7</v>
      </c>
      <c r="BA148" s="1">
        <f t="shared" si="153"/>
        <v>3346.36558880974</v>
      </c>
    </row>
    <row r="149" s="1" customFormat="1" spans="1:53">
      <c r="A149" s="6"/>
      <c r="B149" s="6"/>
      <c r="C149" s="9">
        <v>10</v>
      </c>
      <c r="D149" s="12">
        <v>20.2620217454839</v>
      </c>
      <c r="E149" s="13">
        <f t="shared" si="154"/>
        <v>25.3487252606667</v>
      </c>
      <c r="F149" s="9" t="s">
        <v>107</v>
      </c>
      <c r="G149" s="6">
        <v>11</v>
      </c>
      <c r="H149" s="11">
        <f t="shared" si="135"/>
        <v>20.2620217454839</v>
      </c>
      <c r="I149" s="11">
        <f t="shared" si="136"/>
        <v>293.412021745484</v>
      </c>
      <c r="J149" s="11">
        <f t="shared" si="137"/>
        <v>0.204301307076252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0.399054591544805</v>
      </c>
      <c r="O149" s="11">
        <f t="shared" si="155"/>
        <v>0.3057028732392</v>
      </c>
      <c r="P149" s="11">
        <f t="shared" si="140"/>
        <v>0.0624554965797345</v>
      </c>
      <c r="Q149" s="17">
        <f t="shared" si="141"/>
        <v>0.016238429110731</v>
      </c>
      <c r="R149" s="11">
        <f t="shared" si="142"/>
        <v>0.074022</v>
      </c>
      <c r="S149" s="18">
        <f t="shared" si="143"/>
        <v>0.21937301222246</v>
      </c>
      <c r="T149" s="3">
        <v>0.01</v>
      </c>
      <c r="U149" s="19">
        <f t="shared" si="144"/>
        <v>0.0021937301222246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0.0076837301222246</v>
      </c>
      <c r="AU149" s="27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38.1072597641897</v>
      </c>
      <c r="AZ149" s="2">
        <f t="shared" si="152"/>
        <v>3.7</v>
      </c>
      <c r="BA149" s="1">
        <f t="shared" si="153"/>
        <v>1409.96861127502</v>
      </c>
    </row>
    <row r="150" s="1" customFormat="1" spans="1:54">
      <c r="A150" s="6"/>
      <c r="B150" s="6"/>
      <c r="C150" s="9">
        <v>11</v>
      </c>
      <c r="D150" s="12">
        <v>17.343707261</v>
      </c>
      <c r="E150" s="13">
        <f t="shared" si="154"/>
        <v>20.2620217454839</v>
      </c>
      <c r="F150" s="9" t="s">
        <v>109</v>
      </c>
      <c r="G150" s="6">
        <v>12</v>
      </c>
      <c r="H150" s="11">
        <f t="shared" si="135"/>
        <v>17.343707261</v>
      </c>
      <c r="I150" s="11">
        <f t="shared" si="136"/>
        <v>290.493707261</v>
      </c>
      <c r="J150" s="11">
        <f t="shared" si="137"/>
        <v>0.146382162172413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0.527947376659466</v>
      </c>
      <c r="P150" s="11">
        <f t="shared" si="140"/>
        <v>0.0772820785086659</v>
      </c>
      <c r="Q150" s="17">
        <f t="shared" si="141"/>
        <v>0.0200933404122531</v>
      </c>
      <c r="R150" s="11">
        <f t="shared" si="142"/>
        <v>0.074022</v>
      </c>
      <c r="S150" s="18">
        <f t="shared" si="143"/>
        <v>0.27145092556609</v>
      </c>
      <c r="T150" s="3">
        <v>0.01</v>
      </c>
      <c r="U150" s="19">
        <f t="shared" si="144"/>
        <v>0.0027145092556609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0.0082045092556609</v>
      </c>
      <c r="AU150" s="27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40.6900503362096</v>
      </c>
      <c r="AY150" s="1">
        <f>SUM(AX139:AX150)</f>
        <v>838.47612289332</v>
      </c>
      <c r="AZ150" s="2">
        <f t="shared" si="152"/>
        <v>3.7</v>
      </c>
      <c r="BA150" s="1">
        <f t="shared" si="153"/>
        <v>1505.53186243975</v>
      </c>
      <c r="BB150" s="1">
        <f>SUM(BA139:BA150)</f>
        <v>31023.6165470528</v>
      </c>
    </row>
    <row r="151" s="1" customFormat="1" spans="1:46">
      <c r="A151" s="6"/>
      <c r="B151" s="6"/>
      <c r="C151" s="9">
        <v>12</v>
      </c>
      <c r="D151" s="12">
        <v>11.845293658129</v>
      </c>
      <c r="E151" s="13">
        <f t="shared" si="154"/>
        <v>17.343707261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K6" sqref="K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61.9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125.3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778.68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1.6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27830480.3285779</v>
      </c>
      <c r="J16" s="7" t="s">
        <v>35</v>
      </c>
      <c r="K16" s="7">
        <f>I16/(10000*1000)</f>
        <v>2.78304803285779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12855093.3093007</v>
      </c>
      <c r="J17" s="7" t="s">
        <v>35</v>
      </c>
      <c r="K17" s="7">
        <f>I17/(10000*1000)</f>
        <v>1.28550933093007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19.1</v>
      </c>
      <c r="E29" s="9"/>
      <c r="F29" s="9"/>
      <c r="G29" s="6">
        <v>1</v>
      </c>
      <c r="H29" s="11">
        <f t="shared" ref="H29:H40" si="0">E30</f>
        <v>19.1</v>
      </c>
      <c r="I29" s="11">
        <f t="shared" ref="I29:I40" si="1">H29+273.15</f>
        <v>292.25</v>
      </c>
      <c r="J29" s="11">
        <f t="shared" ref="J29:J40" si="2">EXP(($C$18*(I29-$C$16))/($C$19*I29*$C$16))</f>
        <v>0.179047204659151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0.177866985168439</v>
      </c>
      <c r="Q29" s="17">
        <f t="shared" ref="Q29:Q40" si="6">P29*$B$31</f>
        <v>0.0231227080718971</v>
      </c>
      <c r="R29" s="11">
        <f t="shared" ref="R29:R40" si="7">L29*$B$31</f>
        <v>0.129143083333333</v>
      </c>
      <c r="S29" s="18">
        <f t="shared" ref="S29:S40" si="8">Q29/R29</f>
        <v>0.179047204659151</v>
      </c>
      <c r="T29" s="3">
        <v>0.01</v>
      </c>
      <c r="U29" s="19">
        <f t="shared" ref="U29:U40" si="9">S29*T29</f>
        <v>0.00179047204659151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0.0236904720465915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0.00833333333333333</v>
      </c>
      <c r="AU29" s="1">
        <f t="shared" ref="AU29:AU40" si="17">AT29*10000*AS29*0.67*AR29*AQ29</f>
        <v>17.0819883819309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18.6694131367742</v>
      </c>
      <c r="E30" s="13">
        <f t="shared" ref="E30:E41" si="18">D29</f>
        <v>19.1</v>
      </c>
      <c r="F30" s="9" t="s">
        <v>107</v>
      </c>
      <c r="G30" s="6">
        <v>2</v>
      </c>
      <c r="H30" s="11">
        <f t="shared" si="0"/>
        <v>18.6694131367742</v>
      </c>
      <c r="I30" s="11">
        <f t="shared" si="1"/>
        <v>291.819413136774</v>
      </c>
      <c r="J30" s="11">
        <f t="shared" si="2"/>
        <v>0.170458171949577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1.80894968149823</v>
      </c>
      <c r="P30" s="11">
        <f t="shared" si="5"/>
        <v>0.308350255856956</v>
      </c>
      <c r="Q30" s="17">
        <f t="shared" si="6"/>
        <v>0.0400855332614043</v>
      </c>
      <c r="R30" s="11">
        <f t="shared" si="7"/>
        <v>0.129143083333333</v>
      </c>
      <c r="S30" s="18">
        <f t="shared" si="8"/>
        <v>0.310396284700273</v>
      </c>
      <c r="T30" s="3">
        <v>0.01</v>
      </c>
      <c r="U30" s="19">
        <f t="shared" si="9"/>
        <v>0.00310396284700273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0.0250039628470027</v>
      </c>
      <c r="AR30" s="27">
        <f t="shared" si="15"/>
        <v>99.3408333333333</v>
      </c>
      <c r="AS30" s="1">
        <f t="shared" si="16"/>
        <v>0.13</v>
      </c>
      <c r="AT30" s="2">
        <f>$E$4/12</f>
        <v>0.00833333333333333</v>
      </c>
      <c r="AU30" s="1">
        <f t="shared" si="17"/>
        <v>18.0290794550117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18.2008056939286</v>
      </c>
      <c r="E31" s="13">
        <f t="shared" si="18"/>
        <v>18.6694131367742</v>
      </c>
      <c r="F31" s="9" t="s">
        <v>107</v>
      </c>
      <c r="G31" s="6">
        <v>3</v>
      </c>
      <c r="H31" s="11">
        <f t="shared" si="0"/>
        <v>18.2008056939286</v>
      </c>
      <c r="I31" s="11">
        <f t="shared" si="1"/>
        <v>291.350805693929</v>
      </c>
      <c r="J31" s="11">
        <f t="shared" si="2"/>
        <v>0.161551587590882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2.4940077589746</v>
      </c>
      <c r="P31" s="11">
        <f t="shared" si="5"/>
        <v>0.402910912926324</v>
      </c>
      <c r="Q31" s="17">
        <f t="shared" si="6"/>
        <v>0.0523784186804221</v>
      </c>
      <c r="R31" s="11">
        <f t="shared" si="7"/>
        <v>0.129143083333333</v>
      </c>
      <c r="S31" s="18">
        <f t="shared" si="8"/>
        <v>0.40558439003061</v>
      </c>
      <c r="T31" s="3">
        <v>0.01</v>
      </c>
      <c r="U31" s="19">
        <f t="shared" si="9"/>
        <v>0.0040558439003061</v>
      </c>
      <c r="V31" s="18"/>
      <c r="W31" s="3"/>
      <c r="X31" s="19"/>
      <c r="Y31" s="20">
        <v>0.04</v>
      </c>
      <c r="Z31" s="3">
        <v>0.21</v>
      </c>
      <c r="AA31" s="21">
        <f t="shared" si="10"/>
        <v>0.0084</v>
      </c>
      <c r="AB31" s="3">
        <v>0.015</v>
      </c>
      <c r="AC31" s="3">
        <v>0.29</v>
      </c>
      <c r="AD31" s="21">
        <f t="shared" si="11"/>
        <v>0.00435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0.0316058439003061</v>
      </c>
      <c r="AR31" s="27">
        <f t="shared" si="15"/>
        <v>99.3408333333333</v>
      </c>
      <c r="AS31" s="1">
        <f t="shared" si="16"/>
        <v>0.13</v>
      </c>
      <c r="AT31" s="2">
        <f>$E$4/12</f>
        <v>0.00833333333333333</v>
      </c>
      <c r="AU31" s="1">
        <f t="shared" si="17"/>
        <v>22.7893584072263</v>
      </c>
    </row>
    <row r="32" s="1" customFormat="1" spans="1:47">
      <c r="A32" s="6"/>
      <c r="B32" s="6"/>
      <c r="C32" s="9">
        <v>3</v>
      </c>
      <c r="D32" s="12">
        <v>22.0452890516129</v>
      </c>
      <c r="E32" s="13">
        <f t="shared" si="18"/>
        <v>18.2008056939286</v>
      </c>
      <c r="F32" s="9" t="s">
        <v>107</v>
      </c>
      <c r="G32" s="6">
        <v>4</v>
      </c>
      <c r="H32" s="11">
        <f t="shared" si="0"/>
        <v>22.0452890516129</v>
      </c>
      <c r="I32" s="11">
        <f t="shared" si="1"/>
        <v>295.195289051613</v>
      </c>
      <c r="J32" s="11">
        <f t="shared" si="2"/>
        <v>0.249650969475072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3.08450517938161</v>
      </c>
      <c r="P32" s="11">
        <f t="shared" si="5"/>
        <v>0.770049708383501</v>
      </c>
      <c r="Q32" s="17">
        <f t="shared" si="6"/>
        <v>0.100106462089855</v>
      </c>
      <c r="R32" s="11">
        <f t="shared" si="7"/>
        <v>0.129143083333333</v>
      </c>
      <c r="S32" s="18">
        <f t="shared" si="8"/>
        <v>0.775159300103351</v>
      </c>
      <c r="T32" s="3">
        <v>0.01</v>
      </c>
      <c r="U32" s="19">
        <f t="shared" si="9"/>
        <v>0.00775159300103351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0.0353015930010335</v>
      </c>
      <c r="AR32" s="27">
        <f t="shared" si="15"/>
        <v>99.3408333333333</v>
      </c>
      <c r="AS32" s="1">
        <f t="shared" si="16"/>
        <v>0.13</v>
      </c>
      <c r="AT32" s="2">
        <f>$E$4/12</f>
        <v>0.00833333333333333</v>
      </c>
      <c r="AU32" s="1">
        <f t="shared" si="17"/>
        <v>25.454174164253</v>
      </c>
    </row>
    <row r="33" s="1" customFormat="1" spans="1:47">
      <c r="A33" s="6"/>
      <c r="B33" s="6"/>
      <c r="C33" s="9">
        <v>4</v>
      </c>
      <c r="D33" s="12">
        <v>24.1840402163333</v>
      </c>
      <c r="E33" s="13">
        <f t="shared" si="18"/>
        <v>22.0452890516129</v>
      </c>
      <c r="F33" s="9" t="s">
        <v>107</v>
      </c>
      <c r="G33" s="6">
        <v>5</v>
      </c>
      <c r="H33" s="11">
        <f t="shared" si="0"/>
        <v>24.1840402163333</v>
      </c>
      <c r="I33" s="11">
        <f t="shared" si="1"/>
        <v>297.334040216333</v>
      </c>
      <c r="J33" s="11">
        <f t="shared" si="2"/>
        <v>0.316499741029195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2.19873269744821</v>
      </c>
      <c r="O33" s="11">
        <f t="shared" si="19"/>
        <v>1.10913110688324</v>
      </c>
      <c r="P33" s="11">
        <f t="shared" si="5"/>
        <v>0.35103970809597</v>
      </c>
      <c r="Q33" s="17">
        <f t="shared" si="6"/>
        <v>0.0456351620524761</v>
      </c>
      <c r="R33" s="11">
        <f t="shared" si="7"/>
        <v>0.129143083333333</v>
      </c>
      <c r="S33" s="18">
        <f t="shared" si="8"/>
        <v>0.353368998746039</v>
      </c>
      <c r="T33" s="3">
        <v>0.01</v>
      </c>
      <c r="U33" s="19">
        <f t="shared" si="9"/>
        <v>0.00353368998746039</v>
      </c>
      <c r="V33" s="18"/>
      <c r="W33" s="3"/>
      <c r="X33" s="19"/>
      <c r="Y33" s="20">
        <v>0.05</v>
      </c>
      <c r="Z33" s="3">
        <v>0.21</v>
      </c>
      <c r="AA33" s="21">
        <f t="shared" si="10"/>
        <v>0.0105</v>
      </c>
      <c r="AB33" s="3">
        <v>0.02</v>
      </c>
      <c r="AC33" s="3">
        <v>0.29</v>
      </c>
      <c r="AD33" s="21">
        <f t="shared" si="11"/>
        <v>0.0058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0.0365336899874604</v>
      </c>
      <c r="AR33" s="27">
        <f t="shared" si="15"/>
        <v>99.3408333333333</v>
      </c>
      <c r="AS33" s="1">
        <f t="shared" si="16"/>
        <v>0.13</v>
      </c>
      <c r="AT33" s="2">
        <f>$E$4/12</f>
        <v>0.00833333333333333</v>
      </c>
      <c r="AU33" s="1">
        <f t="shared" si="17"/>
        <v>26.3425763187632</v>
      </c>
    </row>
    <row r="34" s="1" customFormat="1" spans="1:47">
      <c r="A34" s="6"/>
      <c r="B34" s="6"/>
      <c r="C34" s="9">
        <v>5</v>
      </c>
      <c r="D34" s="12">
        <v>27.9670918477419</v>
      </c>
      <c r="E34" s="13">
        <f t="shared" si="18"/>
        <v>24.1840402163333</v>
      </c>
      <c r="F34" s="9" t="s">
        <v>109</v>
      </c>
      <c r="G34" s="6">
        <v>6</v>
      </c>
      <c r="H34" s="11">
        <f t="shared" si="0"/>
        <v>27.9670918477419</v>
      </c>
      <c r="I34" s="11">
        <f t="shared" si="1"/>
        <v>301.117091847742</v>
      </c>
      <c r="J34" s="11">
        <f t="shared" si="2"/>
        <v>0.477581777608465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1.7514997321206</v>
      </c>
      <c r="P34" s="11">
        <f t="shared" si="5"/>
        <v>0.836484355546907</v>
      </c>
      <c r="Q34" s="17">
        <f t="shared" si="6"/>
        <v>0.108742966221098</v>
      </c>
      <c r="R34" s="11">
        <f t="shared" si="7"/>
        <v>0.129143083333333</v>
      </c>
      <c r="S34" s="18">
        <f t="shared" si="8"/>
        <v>0.842034768059702</v>
      </c>
      <c r="T34" s="3">
        <v>0.01</v>
      </c>
      <c r="U34" s="19">
        <f t="shared" si="9"/>
        <v>0.00842034768059702</v>
      </c>
      <c r="V34" s="18"/>
      <c r="W34" s="3"/>
      <c r="X34" s="19"/>
      <c r="Y34" s="20">
        <v>0.05</v>
      </c>
      <c r="Z34" s="3">
        <v>0.21</v>
      </c>
      <c r="AA34" s="21">
        <f t="shared" si="10"/>
        <v>0.0105</v>
      </c>
      <c r="AB34" s="3">
        <v>0.02</v>
      </c>
      <c r="AC34" s="3">
        <v>0.29</v>
      </c>
      <c r="AD34" s="21">
        <f t="shared" si="11"/>
        <v>0.0058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0.041420347680597</v>
      </c>
      <c r="AR34" s="27">
        <f t="shared" si="15"/>
        <v>99.3408333333333</v>
      </c>
      <c r="AS34" s="1">
        <f t="shared" si="16"/>
        <v>0.13</v>
      </c>
      <c r="AT34" s="2">
        <f>$E$4/12</f>
        <v>0.00833333333333333</v>
      </c>
      <c r="AU34" s="1">
        <f t="shared" si="17"/>
        <v>29.8660953848446</v>
      </c>
    </row>
    <row r="35" s="1" customFormat="1" spans="1:47">
      <c r="A35" s="6"/>
      <c r="B35" s="6"/>
      <c r="C35" s="9">
        <v>6</v>
      </c>
      <c r="D35" s="12">
        <v>27.8576173156667</v>
      </c>
      <c r="E35" s="13">
        <f t="shared" si="18"/>
        <v>27.9670918477419</v>
      </c>
      <c r="F35" s="9" t="s">
        <v>107</v>
      </c>
      <c r="G35" s="6">
        <v>7</v>
      </c>
      <c r="H35" s="11">
        <f t="shared" si="0"/>
        <v>27.8576173156667</v>
      </c>
      <c r="I35" s="11">
        <f t="shared" si="1"/>
        <v>301.007617315667</v>
      </c>
      <c r="J35" s="11">
        <f t="shared" si="2"/>
        <v>0.471998200517874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1.90842370990703</v>
      </c>
      <c r="P35" s="11">
        <f t="shared" si="5"/>
        <v>0.900772556901762</v>
      </c>
      <c r="Q35" s="17">
        <f t="shared" si="6"/>
        <v>0.117100432397229</v>
      </c>
      <c r="R35" s="11">
        <f t="shared" si="7"/>
        <v>0.129143083333333</v>
      </c>
      <c r="S35" s="18">
        <f t="shared" si="8"/>
        <v>0.906749547670157</v>
      </c>
      <c r="T35" s="3">
        <v>0.01</v>
      </c>
      <c r="U35" s="19">
        <f t="shared" si="9"/>
        <v>0.00906749547670157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0.0420674954767016</v>
      </c>
      <c r="AR35" s="27">
        <f t="shared" si="15"/>
        <v>99.3408333333333</v>
      </c>
      <c r="AS35" s="1">
        <f t="shared" si="16"/>
        <v>0.13</v>
      </c>
      <c r="AT35" s="2">
        <f>$E$4/12</f>
        <v>0.00833333333333333</v>
      </c>
      <c r="AU35" s="1">
        <f t="shared" si="17"/>
        <v>30.3327205796786</v>
      </c>
    </row>
    <row r="36" s="1" customFormat="1" spans="1:47">
      <c r="A36" s="6"/>
      <c r="B36" s="6"/>
      <c r="C36" s="9">
        <v>7</v>
      </c>
      <c r="D36" s="12">
        <v>27.3822826941936</v>
      </c>
      <c r="E36" s="13">
        <f t="shared" si="18"/>
        <v>27.8576173156667</v>
      </c>
      <c r="F36" s="9" t="s">
        <v>107</v>
      </c>
      <c r="G36" s="6">
        <v>8</v>
      </c>
      <c r="H36" s="11">
        <f t="shared" si="0"/>
        <v>27.3822826941936</v>
      </c>
      <c r="I36" s="11">
        <f t="shared" si="1"/>
        <v>300.532282694194</v>
      </c>
      <c r="J36" s="11">
        <f t="shared" si="2"/>
        <v>0.44845721499041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2.0010594863386</v>
      </c>
      <c r="P36" s="11">
        <f t="shared" si="5"/>
        <v>0.897389564273549</v>
      </c>
      <c r="Q36" s="17">
        <f t="shared" si="6"/>
        <v>0.116660643355561</v>
      </c>
      <c r="R36" s="11">
        <f t="shared" si="7"/>
        <v>0.129143083333333</v>
      </c>
      <c r="S36" s="18">
        <f t="shared" si="8"/>
        <v>0.903344107515592</v>
      </c>
      <c r="T36" s="3">
        <v>0.01</v>
      </c>
      <c r="U36" s="19">
        <f t="shared" si="9"/>
        <v>0.00903344107515592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0.0420334410751559</v>
      </c>
      <c r="AR36" s="27">
        <f t="shared" si="15"/>
        <v>99.3408333333333</v>
      </c>
      <c r="AS36" s="1">
        <f t="shared" si="16"/>
        <v>0.13</v>
      </c>
      <c r="AT36" s="2">
        <f>$E$4/12</f>
        <v>0.00833333333333333</v>
      </c>
      <c r="AU36" s="1">
        <f t="shared" si="17"/>
        <v>30.3081656915189</v>
      </c>
    </row>
    <row r="37" s="1" customFormat="1" spans="1:47">
      <c r="A37" s="6"/>
      <c r="B37" s="6"/>
      <c r="C37" s="9">
        <v>8</v>
      </c>
      <c r="D37" s="12">
        <v>27.1195281783871</v>
      </c>
      <c r="E37" s="13">
        <f t="shared" si="18"/>
        <v>27.3822826941936</v>
      </c>
      <c r="F37" s="9" t="s">
        <v>107</v>
      </c>
      <c r="G37" s="6">
        <v>9</v>
      </c>
      <c r="H37" s="11">
        <f t="shared" si="0"/>
        <v>27.1195281783871</v>
      </c>
      <c r="I37" s="11">
        <f t="shared" si="1"/>
        <v>300.269528178387</v>
      </c>
      <c r="J37" s="11">
        <f t="shared" si="2"/>
        <v>0.435921680719121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2.09707825539838</v>
      </c>
      <c r="P37" s="11">
        <f t="shared" si="5"/>
        <v>0.914161877692785</v>
      </c>
      <c r="Q37" s="17">
        <f t="shared" si="6"/>
        <v>0.118841044100062</v>
      </c>
      <c r="R37" s="11">
        <f t="shared" si="7"/>
        <v>0.129143083333333</v>
      </c>
      <c r="S37" s="18">
        <f t="shared" si="8"/>
        <v>0.920227712027905</v>
      </c>
      <c r="T37" s="3">
        <v>0.01</v>
      </c>
      <c r="U37" s="19">
        <f t="shared" si="9"/>
        <v>0.00920227712027905</v>
      </c>
      <c r="V37" s="18"/>
      <c r="W37" s="3"/>
      <c r="X37" s="19"/>
      <c r="Y37" s="20">
        <v>0.05</v>
      </c>
      <c r="Z37" s="3">
        <v>0.21</v>
      </c>
      <c r="AA37" s="21">
        <f t="shared" si="10"/>
        <v>0.0105</v>
      </c>
      <c r="AB37" s="3">
        <v>0.02</v>
      </c>
      <c r="AC37" s="3">
        <v>0.29</v>
      </c>
      <c r="AD37" s="21">
        <f t="shared" si="11"/>
        <v>0.0058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0.042202277120279</v>
      </c>
      <c r="AR37" s="27">
        <f t="shared" si="15"/>
        <v>99.3408333333333</v>
      </c>
      <c r="AS37" s="1">
        <f t="shared" si="16"/>
        <v>0.13</v>
      </c>
      <c r="AT37" s="2">
        <f>$E$4/12</f>
        <v>0.00833333333333333</v>
      </c>
      <c r="AU37" s="1">
        <f t="shared" si="17"/>
        <v>30.4299047330868</v>
      </c>
    </row>
    <row r="38" s="1" customFormat="1" spans="1:47">
      <c r="A38" s="6"/>
      <c r="B38" s="6"/>
      <c r="C38" s="9">
        <v>9</v>
      </c>
      <c r="D38" s="12">
        <v>26.950817996</v>
      </c>
      <c r="E38" s="13">
        <f t="shared" si="18"/>
        <v>27.1195281783871</v>
      </c>
      <c r="F38" s="9" t="s">
        <v>107</v>
      </c>
      <c r="G38" s="6">
        <v>10</v>
      </c>
      <c r="H38" s="11">
        <f t="shared" si="0"/>
        <v>26.950817996</v>
      </c>
      <c r="I38" s="11">
        <f t="shared" si="1"/>
        <v>300.100817996</v>
      </c>
      <c r="J38" s="11">
        <f t="shared" si="2"/>
        <v>0.428046970507655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2.17632471103893</v>
      </c>
      <c r="P38" s="11">
        <f t="shared" si="5"/>
        <v>0.931569199401162</v>
      </c>
      <c r="Q38" s="17">
        <f t="shared" si="6"/>
        <v>0.121103995922151</v>
      </c>
      <c r="R38" s="11">
        <f t="shared" si="7"/>
        <v>0.129143083333333</v>
      </c>
      <c r="S38" s="18">
        <f t="shared" si="8"/>
        <v>0.937750538366564</v>
      </c>
      <c r="T38" s="3">
        <v>0.01</v>
      </c>
      <c r="U38" s="19">
        <f t="shared" si="9"/>
        <v>0.00937750538366564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0.0388275053836656</v>
      </c>
      <c r="AR38" s="27">
        <f t="shared" si="15"/>
        <v>99.3408333333333</v>
      </c>
      <c r="AS38" s="1">
        <f t="shared" si="16"/>
        <v>0.13</v>
      </c>
      <c r="AT38" s="2">
        <f>$E$4/12</f>
        <v>0.00833333333333333</v>
      </c>
      <c r="AU38" s="1">
        <f t="shared" si="17"/>
        <v>27.996529345584</v>
      </c>
    </row>
    <row r="39" s="1" customFormat="1" spans="1:47">
      <c r="A39" s="6"/>
      <c r="B39" s="6"/>
      <c r="C39" s="9">
        <v>10</v>
      </c>
      <c r="D39" s="12">
        <v>25.4138009464516</v>
      </c>
      <c r="E39" s="13">
        <f t="shared" si="18"/>
        <v>26.950817996</v>
      </c>
      <c r="F39" s="9" t="s">
        <v>107</v>
      </c>
      <c r="G39" s="6">
        <v>11</v>
      </c>
      <c r="H39" s="11">
        <f t="shared" si="0"/>
        <v>25.4138009464516</v>
      </c>
      <c r="I39" s="11">
        <f t="shared" si="1"/>
        <v>298.563800946452</v>
      </c>
      <c r="J39" s="11">
        <f t="shared" si="2"/>
        <v>0.362202921452839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1.18251773605588</v>
      </c>
      <c r="O39" s="11">
        <f t="shared" si="19"/>
        <v>1.05564610891522</v>
      </c>
      <c r="P39" s="11">
        <f t="shared" si="5"/>
        <v>0.382358104669415</v>
      </c>
      <c r="Q39" s="17">
        <f t="shared" si="6"/>
        <v>0.0497065536070239</v>
      </c>
      <c r="R39" s="11">
        <f t="shared" si="7"/>
        <v>0.129143083333333</v>
      </c>
      <c r="S39" s="18">
        <f t="shared" si="8"/>
        <v>0.384895205566106</v>
      </c>
      <c r="T39" s="3">
        <v>0.01</v>
      </c>
      <c r="U39" s="19">
        <f t="shared" si="9"/>
        <v>0.00384895205566106</v>
      </c>
      <c r="V39" s="18"/>
      <c r="W39" s="3"/>
      <c r="X39" s="19"/>
      <c r="Y39" s="20">
        <v>0.04</v>
      </c>
      <c r="Z39" s="3">
        <v>0.21</v>
      </c>
      <c r="AA39" s="21">
        <f t="shared" si="10"/>
        <v>0.0084</v>
      </c>
      <c r="AB39" s="3">
        <v>0.015</v>
      </c>
      <c r="AC39" s="3">
        <v>0.29</v>
      </c>
      <c r="AD39" s="21">
        <f t="shared" si="11"/>
        <v>0.00435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0.0332989520556611</v>
      </c>
      <c r="AR39" s="27">
        <f t="shared" si="15"/>
        <v>99.3408333333333</v>
      </c>
      <c r="AS39" s="1">
        <f t="shared" si="16"/>
        <v>0.13</v>
      </c>
      <c r="AT39" s="2">
        <f>$E$4/12</f>
        <v>0.00833333333333333</v>
      </c>
      <c r="AU39" s="1">
        <f t="shared" si="17"/>
        <v>24.0101721496561</v>
      </c>
    </row>
    <row r="40" s="1" customFormat="1" spans="1:48">
      <c r="A40" s="6"/>
      <c r="B40" s="6"/>
      <c r="C40" s="9">
        <v>11</v>
      </c>
      <c r="D40" s="12">
        <v>23.9984516123333</v>
      </c>
      <c r="E40" s="13">
        <f t="shared" si="18"/>
        <v>25.4138009464516</v>
      </c>
      <c r="F40" s="9" t="s">
        <v>109</v>
      </c>
      <c r="G40" s="6">
        <v>12</v>
      </c>
      <c r="H40" s="11">
        <f t="shared" si="0"/>
        <v>23.9984516123333</v>
      </c>
      <c r="I40" s="11">
        <f t="shared" si="1"/>
        <v>297.148451612333</v>
      </c>
      <c r="J40" s="11">
        <f t="shared" si="2"/>
        <v>0.310092240301128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1.66669633757914</v>
      </c>
      <c r="P40" s="11">
        <f t="shared" si="5"/>
        <v>0.5168296012216</v>
      </c>
      <c r="Q40" s="17">
        <f t="shared" si="6"/>
        <v>0.067187848158808</v>
      </c>
      <c r="R40" s="11">
        <f t="shared" si="7"/>
        <v>0.129143083333333</v>
      </c>
      <c r="S40" s="18">
        <f t="shared" si="8"/>
        <v>0.520258974964912</v>
      </c>
      <c r="T40" s="3">
        <v>0.01</v>
      </c>
      <c r="U40" s="19">
        <f t="shared" si="9"/>
        <v>0.00520258974964912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0.0290025897496491</v>
      </c>
      <c r="AR40" s="27">
        <f t="shared" si="15"/>
        <v>99.3408333333333</v>
      </c>
      <c r="AS40" s="1">
        <f t="shared" si="16"/>
        <v>0.13</v>
      </c>
      <c r="AT40" s="2">
        <f>$E$4/12</f>
        <v>0.00833333333333333</v>
      </c>
      <c r="AU40" s="1">
        <f t="shared" si="17"/>
        <v>20.9122849124779</v>
      </c>
      <c r="AV40" s="1">
        <f>SUM(AU29:AU40)</f>
        <v>303.553049524032</v>
      </c>
    </row>
    <row r="41" s="1" customFormat="1" spans="1:46">
      <c r="A41" s="6"/>
      <c r="B41" s="6"/>
      <c r="C41" s="9">
        <v>12</v>
      </c>
      <c r="D41" s="12">
        <v>20.819564826129</v>
      </c>
      <c r="E41" s="13">
        <f t="shared" si="18"/>
        <v>23.9984516123333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19.1</v>
      </c>
      <c r="E44" s="9"/>
      <c r="F44" s="9"/>
      <c r="G44" s="6">
        <v>1</v>
      </c>
      <c r="H44" s="11">
        <f t="shared" ref="H44:H55" si="20">E45</f>
        <v>19.1</v>
      </c>
      <c r="I44" s="11">
        <f t="shared" ref="I44:I55" si="21">H44+273.15</f>
        <v>292.25</v>
      </c>
      <c r="J44" s="11">
        <f t="shared" ref="J44:J55" si="22">EXP(($C$18*(I44-$C$16))/($C$19*I44*$C$16))</f>
        <v>0.179047204659151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0.174098339922372</v>
      </c>
      <c r="Q44" s="17">
        <f t="shared" ref="Q44:Q55" si="26">P44*$B$46</f>
        <v>0.0226327841899083</v>
      </c>
      <c r="R44" s="11">
        <f t="shared" ref="R44:R55" si="27">L44*$B$46</f>
        <v>0.1264068</v>
      </c>
      <c r="S44" s="18">
        <f t="shared" ref="S44:S55" si="28">Q44/R44</f>
        <v>0.179047204659151</v>
      </c>
      <c r="T44" s="3">
        <v>0.01</v>
      </c>
      <c r="U44" s="19">
        <f t="shared" ref="U44:U55" si="29">S44*T44</f>
        <v>0.00179047204659151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0.0208904720465915</v>
      </c>
      <c r="AR44" s="27">
        <f t="shared" ref="AR44:AR55" si="35">$B$44/12</f>
        <v>97.236</v>
      </c>
      <c r="AS44" s="1">
        <f t="shared" ref="AS44:AS55" si="36">$B$46</f>
        <v>0.13</v>
      </c>
      <c r="AT44" s="2">
        <f>$E$3/12</f>
        <v>5.15833333333333</v>
      </c>
      <c r="AU44" s="1">
        <f t="shared" ref="AU44:AU55" si="37">AT44*10000*AS44*0.67*AR44*AQ44</f>
        <v>9126.47138502672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18.6694131367742</v>
      </c>
      <c r="E45" s="13">
        <f t="shared" ref="E45:E56" si="38">D44</f>
        <v>19.1</v>
      </c>
      <c r="F45" s="9" t="s">
        <v>107</v>
      </c>
      <c r="G45" s="6">
        <v>2</v>
      </c>
      <c r="H45" s="11">
        <f t="shared" si="20"/>
        <v>18.6694131367742</v>
      </c>
      <c r="I45" s="11">
        <f t="shared" si="21"/>
        <v>291.819413136774</v>
      </c>
      <c r="J45" s="11">
        <f t="shared" si="22"/>
        <v>0.170458171949577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1.77062166007763</v>
      </c>
      <c r="P45" s="11">
        <f t="shared" si="25"/>
        <v>0.301816931391157</v>
      </c>
      <c r="Q45" s="17">
        <f t="shared" si="26"/>
        <v>0.0392362010808504</v>
      </c>
      <c r="R45" s="11">
        <f t="shared" si="27"/>
        <v>0.1264068</v>
      </c>
      <c r="S45" s="18">
        <f t="shared" si="28"/>
        <v>0.310396284700273</v>
      </c>
      <c r="T45" s="3">
        <v>0.01</v>
      </c>
      <c r="U45" s="19">
        <f t="shared" si="29"/>
        <v>0.00310396284700273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0.0222039628470027</v>
      </c>
      <c r="AR45" s="27">
        <f t="shared" si="35"/>
        <v>97.236</v>
      </c>
      <c r="AS45" s="1">
        <f t="shared" si="36"/>
        <v>0.13</v>
      </c>
      <c r="AT45" s="2">
        <f>$E$3/12</f>
        <v>5.15833333333333</v>
      </c>
      <c r="AU45" s="1">
        <f t="shared" si="37"/>
        <v>9700.29930895843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18.2008056939286</v>
      </c>
      <c r="E46" s="13">
        <f t="shared" si="38"/>
        <v>18.6694131367742</v>
      </c>
      <c r="F46" s="9" t="s">
        <v>107</v>
      </c>
      <c r="G46" s="6">
        <v>3</v>
      </c>
      <c r="H46" s="11">
        <f t="shared" si="20"/>
        <v>18.2008056939286</v>
      </c>
      <c r="I46" s="11">
        <f t="shared" si="21"/>
        <v>291.350805693929</v>
      </c>
      <c r="J46" s="11">
        <f t="shared" si="22"/>
        <v>0.161551587590882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2.44116472868647</v>
      </c>
      <c r="P46" s="11">
        <f t="shared" si="25"/>
        <v>0.394374037490163</v>
      </c>
      <c r="Q46" s="17">
        <f t="shared" si="26"/>
        <v>0.0512686248737212</v>
      </c>
      <c r="R46" s="11">
        <f t="shared" si="27"/>
        <v>0.1264068</v>
      </c>
      <c r="S46" s="18">
        <f t="shared" si="28"/>
        <v>0.405584390030609</v>
      </c>
      <c r="T46" s="3">
        <v>0.01</v>
      </c>
      <c r="U46" s="19">
        <f t="shared" si="29"/>
        <v>0.00405584390030609</v>
      </c>
      <c r="V46" s="18"/>
      <c r="W46" s="3"/>
      <c r="X46" s="19"/>
      <c r="Y46" s="20">
        <v>0.04</v>
      </c>
      <c r="Z46" s="3">
        <v>0.29</v>
      </c>
      <c r="AA46" s="21">
        <f t="shared" si="30"/>
        <v>0.0116</v>
      </c>
      <c r="AB46" s="3">
        <v>0.015</v>
      </c>
      <c r="AC46" s="3">
        <v>0.28</v>
      </c>
      <c r="AD46" s="21">
        <f t="shared" si="31"/>
        <v>0.0042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0.0303558439003061</v>
      </c>
      <c r="AR46" s="27">
        <f t="shared" si="35"/>
        <v>97.236</v>
      </c>
      <c r="AS46" s="1">
        <f t="shared" si="36"/>
        <v>0.13</v>
      </c>
      <c r="AT46" s="2">
        <f>$E$3/12</f>
        <v>5.15833333333333</v>
      </c>
      <c r="AU46" s="1">
        <f t="shared" si="37"/>
        <v>13261.6314320999</v>
      </c>
    </row>
    <row r="47" s="1" customFormat="1" spans="1:47">
      <c r="A47" s="6"/>
      <c r="B47" s="6"/>
      <c r="C47" s="9">
        <v>3</v>
      </c>
      <c r="D47" s="12">
        <v>22.0452890516129</v>
      </c>
      <c r="E47" s="13">
        <f t="shared" si="38"/>
        <v>18.2008056939286</v>
      </c>
      <c r="F47" s="9" t="s">
        <v>107</v>
      </c>
      <c r="G47" s="6">
        <v>4</v>
      </c>
      <c r="H47" s="11">
        <f t="shared" si="20"/>
        <v>22.0452890516129</v>
      </c>
      <c r="I47" s="11">
        <f t="shared" si="21"/>
        <v>295.195289051613</v>
      </c>
      <c r="J47" s="11">
        <f t="shared" si="22"/>
        <v>0.249650969475072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3.01915069119631</v>
      </c>
      <c r="P47" s="11">
        <f t="shared" si="25"/>
        <v>0.753733897048493</v>
      </c>
      <c r="Q47" s="17">
        <f t="shared" si="26"/>
        <v>0.0979854066163041</v>
      </c>
      <c r="R47" s="11">
        <f t="shared" si="27"/>
        <v>0.1264068</v>
      </c>
      <c r="S47" s="18">
        <f t="shared" si="28"/>
        <v>0.775159300103349</v>
      </c>
      <c r="T47" s="3">
        <v>0.01</v>
      </c>
      <c r="U47" s="19">
        <f t="shared" si="29"/>
        <v>0.00775159300103349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0.0340515930010335</v>
      </c>
      <c r="AR47" s="27">
        <f t="shared" si="35"/>
        <v>97.236</v>
      </c>
      <c r="AS47" s="1">
        <f t="shared" si="36"/>
        <v>0.13</v>
      </c>
      <c r="AT47" s="2">
        <f>$E$3/12</f>
        <v>5.15833333333333</v>
      </c>
      <c r="AU47" s="1">
        <f t="shared" si="37"/>
        <v>14876.202339775</v>
      </c>
    </row>
    <row r="48" s="1" customFormat="1" spans="1:47">
      <c r="A48" s="6"/>
      <c r="B48" s="6"/>
      <c r="C48" s="9">
        <v>4</v>
      </c>
      <c r="D48" s="12">
        <v>24.1840402163333</v>
      </c>
      <c r="E48" s="13">
        <f t="shared" si="38"/>
        <v>22.0452890516129</v>
      </c>
      <c r="F48" s="9" t="s">
        <v>107</v>
      </c>
      <c r="G48" s="6">
        <v>5</v>
      </c>
      <c r="H48" s="11">
        <f t="shared" si="20"/>
        <v>24.1840402163333</v>
      </c>
      <c r="I48" s="11">
        <f t="shared" si="21"/>
        <v>297.334040216333</v>
      </c>
      <c r="J48" s="11">
        <f t="shared" si="22"/>
        <v>0.316499741029195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2.15214595444042</v>
      </c>
      <c r="O48" s="11">
        <f t="shared" si="39"/>
        <v>1.08563083970739</v>
      </c>
      <c r="P48" s="11">
        <f t="shared" si="25"/>
        <v>0.343601879620697</v>
      </c>
      <c r="Q48" s="17">
        <f t="shared" si="26"/>
        <v>0.0446682443506906</v>
      </c>
      <c r="R48" s="11">
        <f t="shared" si="27"/>
        <v>0.1264068</v>
      </c>
      <c r="S48" s="18">
        <f t="shared" si="28"/>
        <v>0.353368998746038</v>
      </c>
      <c r="T48" s="3">
        <v>0.01</v>
      </c>
      <c r="U48" s="19">
        <f t="shared" si="29"/>
        <v>0.00353368998746038</v>
      </c>
      <c r="V48" s="18"/>
      <c r="W48" s="3"/>
      <c r="X48" s="19"/>
      <c r="Y48" s="20">
        <v>0.05</v>
      </c>
      <c r="Z48" s="3">
        <v>0.29</v>
      </c>
      <c r="AA48" s="21">
        <f t="shared" si="30"/>
        <v>0.0145</v>
      </c>
      <c r="AB48" s="3">
        <v>0.02</v>
      </c>
      <c r="AC48" s="3">
        <v>0.28</v>
      </c>
      <c r="AD48" s="21">
        <f t="shared" si="31"/>
        <v>0.0056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0.0358836899874604</v>
      </c>
      <c r="AR48" s="27">
        <f t="shared" si="35"/>
        <v>97.236</v>
      </c>
      <c r="AS48" s="1">
        <f t="shared" si="36"/>
        <v>0.13</v>
      </c>
      <c r="AT48" s="2">
        <f>$E$3/12</f>
        <v>5.15833333333333</v>
      </c>
      <c r="AU48" s="1">
        <f t="shared" si="37"/>
        <v>15676.5950108418</v>
      </c>
    </row>
    <row r="49" s="1" customFormat="1" spans="1:47">
      <c r="A49" s="6"/>
      <c r="B49" s="6"/>
      <c r="C49" s="9">
        <v>5</v>
      </c>
      <c r="D49" s="12">
        <v>27.9670918477419</v>
      </c>
      <c r="E49" s="13">
        <f t="shared" si="38"/>
        <v>24.1840402163333</v>
      </c>
      <c r="F49" s="9" t="s">
        <v>109</v>
      </c>
      <c r="G49" s="6">
        <v>6</v>
      </c>
      <c r="H49" s="11">
        <f t="shared" si="20"/>
        <v>27.9670918477419</v>
      </c>
      <c r="I49" s="11">
        <f t="shared" si="21"/>
        <v>301.117091847742</v>
      </c>
      <c r="J49" s="11">
        <f t="shared" si="22"/>
        <v>0.477581777608465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1.71438896008669</v>
      </c>
      <c r="P49" s="11">
        <f t="shared" si="25"/>
        <v>0.81876092707053</v>
      </c>
      <c r="Q49" s="17">
        <f t="shared" si="26"/>
        <v>0.106438920519169</v>
      </c>
      <c r="R49" s="11">
        <f t="shared" si="27"/>
        <v>0.1264068</v>
      </c>
      <c r="S49" s="18">
        <f t="shared" si="28"/>
        <v>0.8420347680597</v>
      </c>
      <c r="T49" s="3">
        <v>0.01</v>
      </c>
      <c r="U49" s="19">
        <f t="shared" si="29"/>
        <v>0.008420347680597</v>
      </c>
      <c r="V49" s="18"/>
      <c r="W49" s="3"/>
      <c r="X49" s="19"/>
      <c r="Y49" s="20">
        <v>0.05</v>
      </c>
      <c r="Z49" s="3">
        <v>0.29</v>
      </c>
      <c r="AA49" s="21">
        <f t="shared" si="30"/>
        <v>0.0145</v>
      </c>
      <c r="AB49" s="3">
        <v>0.02</v>
      </c>
      <c r="AC49" s="3">
        <v>0.28</v>
      </c>
      <c r="AD49" s="21">
        <f t="shared" si="31"/>
        <v>0.0056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0.040770347680597</v>
      </c>
      <c r="AR49" s="27">
        <f t="shared" si="35"/>
        <v>97.236</v>
      </c>
      <c r="AS49" s="1">
        <f t="shared" si="36"/>
        <v>0.13</v>
      </c>
      <c r="AT49" s="2">
        <f>$E$3/12</f>
        <v>5.15833333333333</v>
      </c>
      <c r="AU49" s="1">
        <f t="shared" si="37"/>
        <v>17811.4410547879</v>
      </c>
    </row>
    <row r="50" s="1" customFormat="1" spans="1:47">
      <c r="A50" s="6"/>
      <c r="B50" s="6"/>
      <c r="C50" s="9">
        <v>6</v>
      </c>
      <c r="D50" s="12">
        <v>27.8576173156667</v>
      </c>
      <c r="E50" s="13">
        <f t="shared" si="38"/>
        <v>27.9670918477419</v>
      </c>
      <c r="F50" s="9" t="s">
        <v>107</v>
      </c>
      <c r="G50" s="6">
        <v>7</v>
      </c>
      <c r="H50" s="11">
        <f t="shared" si="20"/>
        <v>27.8576173156667</v>
      </c>
      <c r="I50" s="11">
        <f t="shared" si="21"/>
        <v>301.007617315667</v>
      </c>
      <c r="J50" s="11">
        <f t="shared" si="22"/>
        <v>0.471998200517874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1.86798803301616</v>
      </c>
      <c r="P50" s="11">
        <f t="shared" si="25"/>
        <v>0.881686990172552</v>
      </c>
      <c r="Q50" s="17">
        <f t="shared" si="26"/>
        <v>0.114619308722432</v>
      </c>
      <c r="R50" s="11">
        <f t="shared" si="27"/>
        <v>0.1264068</v>
      </c>
      <c r="S50" s="18">
        <f t="shared" si="28"/>
        <v>0.906749547670155</v>
      </c>
      <c r="T50" s="3">
        <v>0.01</v>
      </c>
      <c r="U50" s="19">
        <f t="shared" si="29"/>
        <v>0.00906749547670155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0.0414174954767016</v>
      </c>
      <c r="AR50" s="27">
        <f t="shared" si="35"/>
        <v>97.236</v>
      </c>
      <c r="AS50" s="1">
        <f t="shared" si="36"/>
        <v>0.13</v>
      </c>
      <c r="AT50" s="2">
        <f>$E$3/12</f>
        <v>5.15833333333333</v>
      </c>
      <c r="AU50" s="1">
        <f t="shared" si="37"/>
        <v>18094.1620880828</v>
      </c>
    </row>
    <row r="51" s="1" customFormat="1" spans="1:47">
      <c r="A51" s="6"/>
      <c r="B51" s="6"/>
      <c r="C51" s="9">
        <v>7</v>
      </c>
      <c r="D51" s="12">
        <v>27.3822826941936</v>
      </c>
      <c r="E51" s="13">
        <f t="shared" si="38"/>
        <v>27.8576173156667</v>
      </c>
      <c r="F51" s="9" t="s">
        <v>107</v>
      </c>
      <c r="G51" s="6">
        <v>8</v>
      </c>
      <c r="H51" s="11">
        <f t="shared" si="20"/>
        <v>27.3822826941936</v>
      </c>
      <c r="I51" s="11">
        <f t="shared" si="21"/>
        <v>300.532282694194</v>
      </c>
      <c r="J51" s="11">
        <f t="shared" si="22"/>
        <v>0.44845721499041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1.95866104284361</v>
      </c>
      <c r="P51" s="11">
        <f t="shared" si="25"/>
        <v>0.878375676383859</v>
      </c>
      <c r="Q51" s="17">
        <f t="shared" si="26"/>
        <v>0.114188837929902</v>
      </c>
      <c r="R51" s="11">
        <f t="shared" si="27"/>
        <v>0.1264068</v>
      </c>
      <c r="S51" s="18">
        <f t="shared" si="28"/>
        <v>0.90334410751559</v>
      </c>
      <c r="T51" s="3">
        <v>0.01</v>
      </c>
      <c r="U51" s="19">
        <f t="shared" si="29"/>
        <v>0.0090334410751559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0.0413834410751559</v>
      </c>
      <c r="AR51" s="27">
        <f t="shared" si="35"/>
        <v>97.236</v>
      </c>
      <c r="AS51" s="1">
        <f t="shared" si="36"/>
        <v>0.13</v>
      </c>
      <c r="AT51" s="2">
        <f>$E$3/12</f>
        <v>5.15833333333333</v>
      </c>
      <c r="AU51" s="1">
        <f t="shared" si="37"/>
        <v>18079.2846587673</v>
      </c>
    </row>
    <row r="52" s="1" customFormat="1" spans="1:47">
      <c r="A52" s="6"/>
      <c r="B52" s="6"/>
      <c r="C52" s="9">
        <v>8</v>
      </c>
      <c r="D52" s="12">
        <v>27.1195281783871</v>
      </c>
      <c r="E52" s="13">
        <f t="shared" si="38"/>
        <v>27.3822826941936</v>
      </c>
      <c r="F52" s="9" t="s">
        <v>107</v>
      </c>
      <c r="G52" s="6">
        <v>9</v>
      </c>
      <c r="H52" s="11">
        <f t="shared" si="20"/>
        <v>27.1195281783871</v>
      </c>
      <c r="I52" s="11">
        <f t="shared" si="21"/>
        <v>300.269528178387</v>
      </c>
      <c r="J52" s="11">
        <f t="shared" si="22"/>
        <v>0.435921680719121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2.05264536645975</v>
      </c>
      <c r="P52" s="11">
        <f t="shared" si="25"/>
        <v>0.894792618067451</v>
      </c>
      <c r="Q52" s="17">
        <f t="shared" si="26"/>
        <v>0.116323040348769</v>
      </c>
      <c r="R52" s="11">
        <f t="shared" si="27"/>
        <v>0.1264068</v>
      </c>
      <c r="S52" s="18">
        <f t="shared" si="28"/>
        <v>0.920227712027903</v>
      </c>
      <c r="T52" s="3">
        <v>0.01</v>
      </c>
      <c r="U52" s="19">
        <f t="shared" si="29"/>
        <v>0.00920227712027903</v>
      </c>
      <c r="V52" s="18"/>
      <c r="W52" s="3"/>
      <c r="X52" s="19"/>
      <c r="Y52" s="20">
        <v>0.05</v>
      </c>
      <c r="Z52" s="3">
        <v>0.29</v>
      </c>
      <c r="AA52" s="21">
        <f t="shared" si="30"/>
        <v>0.0145</v>
      </c>
      <c r="AB52" s="3">
        <v>0.02</v>
      </c>
      <c r="AC52" s="3">
        <v>0.28</v>
      </c>
      <c r="AD52" s="21">
        <f t="shared" si="31"/>
        <v>0.0056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0.041552277120279</v>
      </c>
      <c r="AR52" s="27">
        <f t="shared" si="35"/>
        <v>97.236</v>
      </c>
      <c r="AS52" s="1">
        <f t="shared" si="36"/>
        <v>0.13</v>
      </c>
      <c r="AT52" s="2">
        <f>$E$3/12</f>
        <v>5.15833333333333</v>
      </c>
      <c r="AU52" s="1">
        <f t="shared" si="37"/>
        <v>18153.0444728654</v>
      </c>
    </row>
    <row r="53" s="1" customFormat="1" spans="1:47">
      <c r="A53" s="6"/>
      <c r="B53" s="6"/>
      <c r="C53" s="9">
        <v>9</v>
      </c>
      <c r="D53" s="12">
        <v>26.950817996</v>
      </c>
      <c r="E53" s="13">
        <f t="shared" si="38"/>
        <v>27.1195281783871</v>
      </c>
      <c r="F53" s="9" t="s">
        <v>107</v>
      </c>
      <c r="G53" s="6">
        <v>10</v>
      </c>
      <c r="H53" s="11">
        <f t="shared" si="20"/>
        <v>26.950817996</v>
      </c>
      <c r="I53" s="11">
        <f t="shared" si="21"/>
        <v>300.100817996</v>
      </c>
      <c r="J53" s="11">
        <f t="shared" si="22"/>
        <v>0.428046970507655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2.1302127483923</v>
      </c>
      <c r="P53" s="11">
        <f t="shared" si="25"/>
        <v>0.91183111348611</v>
      </c>
      <c r="Q53" s="17">
        <f t="shared" si="26"/>
        <v>0.118538044753194</v>
      </c>
      <c r="R53" s="11">
        <f t="shared" si="27"/>
        <v>0.1264068</v>
      </c>
      <c r="S53" s="18">
        <f t="shared" si="28"/>
        <v>0.937750538366562</v>
      </c>
      <c r="T53" s="3">
        <v>0.01</v>
      </c>
      <c r="U53" s="19">
        <f t="shared" si="29"/>
        <v>0.00937750538366562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0.0374275053836656</v>
      </c>
      <c r="AR53" s="27">
        <f t="shared" si="35"/>
        <v>97.236</v>
      </c>
      <c r="AS53" s="1">
        <f t="shared" si="36"/>
        <v>0.13</v>
      </c>
      <c r="AT53" s="2">
        <f>$E$3/12</f>
        <v>5.15833333333333</v>
      </c>
      <c r="AU53" s="1">
        <f t="shared" si="37"/>
        <v>16351.0454017094</v>
      </c>
    </row>
    <row r="54" s="1" customFormat="1" spans="1:47">
      <c r="A54" s="6"/>
      <c r="B54" s="6"/>
      <c r="C54" s="9">
        <v>10</v>
      </c>
      <c r="D54" s="12">
        <v>25.4138009464516</v>
      </c>
      <c r="E54" s="13">
        <f t="shared" si="38"/>
        <v>26.950817996</v>
      </c>
      <c r="F54" s="9" t="s">
        <v>107</v>
      </c>
      <c r="G54" s="6">
        <v>11</v>
      </c>
      <c r="H54" s="11">
        <f t="shared" si="20"/>
        <v>25.4138009464516</v>
      </c>
      <c r="I54" s="11">
        <f t="shared" si="21"/>
        <v>298.563800946452</v>
      </c>
      <c r="J54" s="11">
        <f t="shared" si="22"/>
        <v>0.362202921452839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1.15746255316088</v>
      </c>
      <c r="O54" s="11">
        <f t="shared" si="39"/>
        <v>1.03327908174531</v>
      </c>
      <c r="P54" s="11">
        <f t="shared" si="25"/>
        <v>0.374256702084258</v>
      </c>
      <c r="Q54" s="17">
        <f t="shared" si="26"/>
        <v>0.0486533712709535</v>
      </c>
      <c r="R54" s="11">
        <f t="shared" si="27"/>
        <v>0.1264068</v>
      </c>
      <c r="S54" s="18">
        <f t="shared" si="28"/>
        <v>0.384895205566105</v>
      </c>
      <c r="T54" s="3">
        <v>0.01</v>
      </c>
      <c r="U54" s="19">
        <f t="shared" si="29"/>
        <v>0.00384895205566105</v>
      </c>
      <c r="V54" s="18"/>
      <c r="W54" s="3"/>
      <c r="X54" s="19"/>
      <c r="Y54" s="20">
        <v>0.04</v>
      </c>
      <c r="Z54" s="3">
        <v>0.29</v>
      </c>
      <c r="AA54" s="21">
        <f t="shared" si="30"/>
        <v>0.0116</v>
      </c>
      <c r="AB54" s="3">
        <v>0.015</v>
      </c>
      <c r="AC54" s="3">
        <v>0.28</v>
      </c>
      <c r="AD54" s="21">
        <f t="shared" si="31"/>
        <v>0.0042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0.031898952055661</v>
      </c>
      <c r="AR54" s="27">
        <f t="shared" si="35"/>
        <v>97.236</v>
      </c>
      <c r="AS54" s="1">
        <f t="shared" si="36"/>
        <v>0.13</v>
      </c>
      <c r="AT54" s="2">
        <f>$E$3/12</f>
        <v>5.15833333333333</v>
      </c>
      <c r="AU54" s="1">
        <f t="shared" si="37"/>
        <v>13935.7728489352</v>
      </c>
    </row>
    <row r="55" s="1" customFormat="1" spans="1:48">
      <c r="A55" s="6"/>
      <c r="B55" s="6"/>
      <c r="C55" s="9">
        <v>11</v>
      </c>
      <c r="D55" s="12">
        <v>23.9984516123333</v>
      </c>
      <c r="E55" s="13">
        <f t="shared" si="38"/>
        <v>25.4138009464516</v>
      </c>
      <c r="F55" s="9" t="s">
        <v>109</v>
      </c>
      <c r="G55" s="6">
        <v>12</v>
      </c>
      <c r="H55" s="11">
        <f t="shared" si="20"/>
        <v>23.9984516123333</v>
      </c>
      <c r="I55" s="11">
        <f t="shared" si="21"/>
        <v>297.148451612333</v>
      </c>
      <c r="J55" s="11">
        <f t="shared" si="22"/>
        <v>0.310092240301128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1.63138237966105</v>
      </c>
      <c r="P55" s="11">
        <f t="shared" si="25"/>
        <v>0.505879016896881</v>
      </c>
      <c r="Q55" s="17">
        <f t="shared" si="26"/>
        <v>0.0657642721965945</v>
      </c>
      <c r="R55" s="11">
        <f t="shared" si="27"/>
        <v>0.1264068</v>
      </c>
      <c r="S55" s="18">
        <f t="shared" si="28"/>
        <v>0.520258974964911</v>
      </c>
      <c r="T55" s="3">
        <v>0.01</v>
      </c>
      <c r="U55" s="19">
        <f t="shared" si="29"/>
        <v>0.00520258974964911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0.0260525897496491</v>
      </c>
      <c r="AR55" s="27">
        <f t="shared" si="35"/>
        <v>97.236</v>
      </c>
      <c r="AS55" s="1">
        <f t="shared" si="36"/>
        <v>0.13</v>
      </c>
      <c r="AT55" s="2">
        <f>$E$3/12</f>
        <v>5.15833333333333</v>
      </c>
      <c r="AU55" s="1">
        <f t="shared" si="37"/>
        <v>11381.6583141695</v>
      </c>
      <c r="AV55" s="1">
        <f>SUM(AU44:AU55)</f>
        <v>176447.608316019</v>
      </c>
    </row>
    <row r="56" s="1" customFormat="1" spans="1:46">
      <c r="A56" s="6"/>
      <c r="B56" s="6"/>
      <c r="C56" s="9">
        <v>12</v>
      </c>
      <c r="D56" s="12">
        <v>20.819564826129</v>
      </c>
      <c r="E56" s="13">
        <f t="shared" si="38"/>
        <v>23.9984516123333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19.1</v>
      </c>
      <c r="E60" s="9"/>
      <c r="F60" s="9"/>
      <c r="G60" s="6">
        <v>1</v>
      </c>
      <c r="H60" s="11">
        <f t="shared" ref="H60:H71" si="40">E61</f>
        <v>19.1</v>
      </c>
      <c r="I60" s="11">
        <f t="shared" ref="I60:I71" si="41">H60+273.15</f>
        <v>292.25</v>
      </c>
      <c r="J60" s="11">
        <f t="shared" ref="J60:J71" si="42">EXP(($C$18*(I60-$C$16))/($C$19*I60*$C$16))</f>
        <v>0.179047204659151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0.24703142826823</v>
      </c>
      <c r="Q60" s="17">
        <f t="shared" ref="Q60:Q71" si="46">P60*$B$62</f>
        <v>0.024703142826823</v>
      </c>
      <c r="R60" s="11">
        <f t="shared" ref="R60:R71" si="47">L60*$B$62</f>
        <v>0.13797</v>
      </c>
      <c r="S60" s="18">
        <f t="shared" ref="S60:S71" si="48">Q60/R60</f>
        <v>0.179047204659151</v>
      </c>
      <c r="T60" s="3">
        <v>0.01</v>
      </c>
      <c r="U60" s="19">
        <f t="shared" ref="U60:U71" si="49">S60*T60</f>
        <v>0.00179047204659151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0.0140904720465915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0.833333333333333</v>
      </c>
      <c r="AU60" s="1">
        <f t="shared" ref="AU60:AU71" si="57">AT60*10000*AS60*0.67*AR60*AQ60</f>
        <v>1085.4348557831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18.6694131367742</v>
      </c>
      <c r="E61" s="13">
        <f t="shared" ref="E61:E72" si="58">D60</f>
        <v>19.1</v>
      </c>
      <c r="F61" s="9" t="s">
        <v>107</v>
      </c>
      <c r="G61" s="6">
        <v>2</v>
      </c>
      <c r="H61" s="11">
        <f t="shared" si="40"/>
        <v>18.6694131367742</v>
      </c>
      <c r="I61" s="11">
        <f t="shared" si="41"/>
        <v>291.819413136774</v>
      </c>
      <c r="J61" s="11">
        <f t="shared" si="42"/>
        <v>0.170458171949577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2.51236857173177</v>
      </c>
      <c r="P61" s="11">
        <f t="shared" si="45"/>
        <v>0.428253754000966</v>
      </c>
      <c r="Q61" s="17">
        <f t="shared" si="46"/>
        <v>0.0428253754000966</v>
      </c>
      <c r="R61" s="11">
        <f t="shared" si="47"/>
        <v>0.13797</v>
      </c>
      <c r="S61" s="18">
        <f t="shared" si="48"/>
        <v>0.310396284700273</v>
      </c>
      <c r="T61" s="3">
        <v>0.01</v>
      </c>
      <c r="U61" s="19">
        <f t="shared" si="49"/>
        <v>0.00310396284700273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0.0154039628470027</v>
      </c>
      <c r="AR61" s="27">
        <f t="shared" si="55"/>
        <v>137.97</v>
      </c>
      <c r="AS61" s="1">
        <f t="shared" si="56"/>
        <v>0.1</v>
      </c>
      <c r="AT61" s="2">
        <f>$E$5/12</f>
        <v>0.833333333333333</v>
      </c>
      <c r="AU61" s="1">
        <f t="shared" si="57"/>
        <v>1186.61732098387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18.2008056939286</v>
      </c>
      <c r="E62" s="13">
        <f t="shared" si="58"/>
        <v>18.6694131367742</v>
      </c>
      <c r="F62" s="9" t="s">
        <v>107</v>
      </c>
      <c r="G62" s="6">
        <v>3</v>
      </c>
      <c r="H62" s="11">
        <f t="shared" si="40"/>
        <v>18.2008056939286</v>
      </c>
      <c r="I62" s="11">
        <f t="shared" si="41"/>
        <v>291.350805693929</v>
      </c>
      <c r="J62" s="11">
        <f t="shared" si="42"/>
        <v>0.161551587590882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3.4638148177308</v>
      </c>
      <c r="P62" s="11">
        <f t="shared" si="45"/>
        <v>0.559584782925231</v>
      </c>
      <c r="Q62" s="17">
        <f t="shared" si="46"/>
        <v>0.0559584782925231</v>
      </c>
      <c r="R62" s="11">
        <f t="shared" si="47"/>
        <v>0.13797</v>
      </c>
      <c r="S62" s="18">
        <f t="shared" si="48"/>
        <v>0.405584390030609</v>
      </c>
      <c r="T62" s="3">
        <v>0.01</v>
      </c>
      <c r="U62" s="19">
        <f t="shared" si="49"/>
        <v>0.00405584390030609</v>
      </c>
      <c r="V62" s="18"/>
      <c r="W62" s="3"/>
      <c r="X62" s="19"/>
      <c r="Y62" s="20">
        <v>0.04</v>
      </c>
      <c r="Z62" s="3">
        <v>0.06</v>
      </c>
      <c r="AA62" s="21">
        <f t="shared" si="50"/>
        <v>0.0024</v>
      </c>
      <c r="AB62" s="3">
        <v>0.015</v>
      </c>
      <c r="AC62" s="3">
        <v>0.63</v>
      </c>
      <c r="AD62" s="21">
        <f t="shared" si="51"/>
        <v>0.00945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0.0221058439003061</v>
      </c>
      <c r="AR62" s="27">
        <f t="shared" si="55"/>
        <v>137.97</v>
      </c>
      <c r="AS62" s="1">
        <f t="shared" si="56"/>
        <v>0.1</v>
      </c>
      <c r="AT62" s="2">
        <f>$E$5/12</f>
        <v>0.833333333333333</v>
      </c>
      <c r="AU62" s="1">
        <f t="shared" si="57"/>
        <v>1702.88499963325</v>
      </c>
    </row>
    <row r="63" s="1" customFormat="1" spans="1:47">
      <c r="A63" s="6"/>
      <c r="B63" s="6"/>
      <c r="C63" s="9">
        <v>3</v>
      </c>
      <c r="D63" s="12">
        <v>22.0452890516129</v>
      </c>
      <c r="E63" s="13">
        <f t="shared" si="58"/>
        <v>18.2008056939286</v>
      </c>
      <c r="F63" s="9" t="s">
        <v>107</v>
      </c>
      <c r="G63" s="6">
        <v>4</v>
      </c>
      <c r="H63" s="11">
        <f t="shared" si="40"/>
        <v>22.0452890516129</v>
      </c>
      <c r="I63" s="11">
        <f t="shared" si="41"/>
        <v>295.195289051613</v>
      </c>
      <c r="J63" s="11">
        <f t="shared" si="42"/>
        <v>0.249650969475072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4.28393003480557</v>
      </c>
      <c r="P63" s="11">
        <f t="shared" si="45"/>
        <v>1.06948728635259</v>
      </c>
      <c r="Q63" s="17">
        <f t="shared" si="46"/>
        <v>0.106948728635259</v>
      </c>
      <c r="R63" s="11">
        <f t="shared" si="47"/>
        <v>0.13797</v>
      </c>
      <c r="S63" s="18">
        <f t="shared" si="48"/>
        <v>0.775159300103349</v>
      </c>
      <c r="T63" s="3">
        <v>0.01</v>
      </c>
      <c r="U63" s="19">
        <f t="shared" si="49"/>
        <v>0.00775159300103349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0.0258015930010335</v>
      </c>
      <c r="AR63" s="27">
        <f t="shared" si="55"/>
        <v>137.97</v>
      </c>
      <c r="AS63" s="1">
        <f t="shared" si="56"/>
        <v>0.1</v>
      </c>
      <c r="AT63" s="2">
        <f>$E$5/12</f>
        <v>0.833333333333333</v>
      </c>
      <c r="AU63" s="1">
        <f t="shared" si="57"/>
        <v>1987.58056404686</v>
      </c>
    </row>
    <row r="64" s="1" customFormat="1" spans="1:47">
      <c r="A64" s="6"/>
      <c r="B64" s="6"/>
      <c r="C64" s="9">
        <v>4</v>
      </c>
      <c r="D64" s="12">
        <v>24.1840402163333</v>
      </c>
      <c r="E64" s="13">
        <f t="shared" si="58"/>
        <v>22.0452890516129</v>
      </c>
      <c r="F64" s="9" t="s">
        <v>107</v>
      </c>
      <c r="G64" s="6">
        <v>5</v>
      </c>
      <c r="H64" s="11">
        <f t="shared" si="40"/>
        <v>24.1840402163333</v>
      </c>
      <c r="I64" s="11">
        <f t="shared" si="41"/>
        <v>297.334040216333</v>
      </c>
      <c r="J64" s="11">
        <f t="shared" si="42"/>
        <v>0.316499741029195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3.05372061103033</v>
      </c>
      <c r="O64" s="11">
        <f t="shared" si="59"/>
        <v>1.54042213742265</v>
      </c>
      <c r="P64" s="11">
        <f t="shared" si="45"/>
        <v>0.487543207569908</v>
      </c>
      <c r="Q64" s="17">
        <f t="shared" si="46"/>
        <v>0.0487543207569908</v>
      </c>
      <c r="R64" s="11">
        <f t="shared" si="47"/>
        <v>0.13797</v>
      </c>
      <c r="S64" s="18">
        <f t="shared" si="48"/>
        <v>0.353368998746038</v>
      </c>
      <c r="T64" s="3">
        <v>0.01</v>
      </c>
      <c r="U64" s="19">
        <f t="shared" si="49"/>
        <v>0.00353368998746038</v>
      </c>
      <c r="V64" s="18"/>
      <c r="W64" s="3"/>
      <c r="X64" s="19"/>
      <c r="Y64" s="20">
        <v>0.05</v>
      </c>
      <c r="Z64" s="3">
        <v>0.06</v>
      </c>
      <c r="AA64" s="21">
        <f t="shared" si="50"/>
        <v>0.003</v>
      </c>
      <c r="AB64" s="3">
        <v>0.02</v>
      </c>
      <c r="AC64" s="3">
        <v>0.63</v>
      </c>
      <c r="AD64" s="21">
        <f t="shared" si="51"/>
        <v>0.0126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0.0267336899874604</v>
      </c>
      <c r="AR64" s="27">
        <f t="shared" si="55"/>
        <v>137.97</v>
      </c>
      <c r="AS64" s="1">
        <f t="shared" si="56"/>
        <v>0.1</v>
      </c>
      <c r="AT64" s="2">
        <f>$E$5/12</f>
        <v>0.833333333333333</v>
      </c>
      <c r="AU64" s="1">
        <f t="shared" si="57"/>
        <v>2059.38302422653</v>
      </c>
    </row>
    <row r="65" s="1" customFormat="1" spans="1:47">
      <c r="A65" s="6"/>
      <c r="B65" s="6"/>
      <c r="C65" s="9">
        <v>5</v>
      </c>
      <c r="D65" s="12">
        <v>27.9670918477419</v>
      </c>
      <c r="E65" s="13">
        <f t="shared" si="58"/>
        <v>24.1840402163333</v>
      </c>
      <c r="F65" s="9" t="s">
        <v>109</v>
      </c>
      <c r="G65" s="6">
        <v>6</v>
      </c>
      <c r="H65" s="11">
        <f t="shared" si="40"/>
        <v>27.9670918477419</v>
      </c>
      <c r="I65" s="11">
        <f t="shared" si="41"/>
        <v>301.117091847742</v>
      </c>
      <c r="J65" s="11">
        <f t="shared" si="42"/>
        <v>0.477581777608465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2.43257892985274</v>
      </c>
      <c r="P65" s="11">
        <f t="shared" si="45"/>
        <v>1.16175536949197</v>
      </c>
      <c r="Q65" s="17">
        <f t="shared" si="46"/>
        <v>0.116175536949197</v>
      </c>
      <c r="R65" s="11">
        <f t="shared" si="47"/>
        <v>0.13797</v>
      </c>
      <c r="S65" s="18">
        <f t="shared" si="48"/>
        <v>0.8420347680597</v>
      </c>
      <c r="T65" s="3">
        <v>0.01</v>
      </c>
      <c r="U65" s="19">
        <f t="shared" si="49"/>
        <v>0.008420347680597</v>
      </c>
      <c r="V65" s="18"/>
      <c r="W65" s="3"/>
      <c r="X65" s="19"/>
      <c r="Y65" s="20">
        <v>0.05</v>
      </c>
      <c r="Z65" s="3">
        <v>0.06</v>
      </c>
      <c r="AA65" s="21">
        <f t="shared" si="50"/>
        <v>0.003</v>
      </c>
      <c r="AB65" s="3">
        <v>0.02</v>
      </c>
      <c r="AC65" s="3">
        <v>0.63</v>
      </c>
      <c r="AD65" s="21">
        <f t="shared" si="51"/>
        <v>0.0126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0.031620347680597</v>
      </c>
      <c r="AR65" s="27">
        <f t="shared" si="55"/>
        <v>137.97</v>
      </c>
      <c r="AS65" s="1">
        <f t="shared" si="56"/>
        <v>0.1</v>
      </c>
      <c r="AT65" s="2">
        <f>$E$5/12</f>
        <v>0.833333333333333</v>
      </c>
      <c r="AU65" s="1">
        <f t="shared" si="57"/>
        <v>2435.81814796635</v>
      </c>
    </row>
    <row r="66" s="1" customFormat="1" spans="1:47">
      <c r="A66" s="6"/>
      <c r="B66" s="6"/>
      <c r="C66" s="9">
        <v>6</v>
      </c>
      <c r="D66" s="12">
        <v>27.8576173156667</v>
      </c>
      <c r="E66" s="13">
        <f t="shared" si="58"/>
        <v>27.9670918477419</v>
      </c>
      <c r="F66" s="9" t="s">
        <v>107</v>
      </c>
      <c r="G66" s="6">
        <v>7</v>
      </c>
      <c r="H66" s="11">
        <f t="shared" si="40"/>
        <v>27.8576173156667</v>
      </c>
      <c r="I66" s="11">
        <f t="shared" si="41"/>
        <v>301.007617315667</v>
      </c>
      <c r="J66" s="11">
        <f t="shared" si="42"/>
        <v>0.471998200517874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2.65052356036077</v>
      </c>
      <c r="P66" s="11">
        <f t="shared" si="45"/>
        <v>1.25104235092051</v>
      </c>
      <c r="Q66" s="17">
        <f t="shared" si="46"/>
        <v>0.125104235092051</v>
      </c>
      <c r="R66" s="11">
        <f t="shared" si="47"/>
        <v>0.13797</v>
      </c>
      <c r="S66" s="18">
        <f t="shared" si="48"/>
        <v>0.906749547670155</v>
      </c>
      <c r="T66" s="3">
        <v>0.01</v>
      </c>
      <c r="U66" s="19">
        <f t="shared" si="49"/>
        <v>0.00906749547670155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0.0322674954767015</v>
      </c>
      <c r="AR66" s="27">
        <f t="shared" si="55"/>
        <v>137.97</v>
      </c>
      <c r="AS66" s="1">
        <f t="shared" si="56"/>
        <v>0.1</v>
      </c>
      <c r="AT66" s="2">
        <f>$E$5/12</f>
        <v>0.833333333333333</v>
      </c>
      <c r="AU66" s="1">
        <f t="shared" si="57"/>
        <v>2485.67004593062</v>
      </c>
    </row>
    <row r="67" s="1" customFormat="1" spans="1:47">
      <c r="A67" s="6"/>
      <c r="B67" s="6"/>
      <c r="C67" s="9">
        <v>7</v>
      </c>
      <c r="D67" s="12">
        <v>27.3822826941936</v>
      </c>
      <c r="E67" s="13">
        <f t="shared" si="58"/>
        <v>27.8576173156667</v>
      </c>
      <c r="F67" s="9" t="s">
        <v>107</v>
      </c>
      <c r="G67" s="6">
        <v>8</v>
      </c>
      <c r="H67" s="11">
        <f t="shared" si="40"/>
        <v>27.3822826941936</v>
      </c>
      <c r="I67" s="11">
        <f t="shared" si="41"/>
        <v>300.532282694194</v>
      </c>
      <c r="J67" s="11">
        <f t="shared" si="42"/>
        <v>0.44845721499041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2.77918120944026</v>
      </c>
      <c r="P67" s="11">
        <f t="shared" si="45"/>
        <v>1.24634386513926</v>
      </c>
      <c r="Q67" s="17">
        <f t="shared" si="46"/>
        <v>0.124634386513926</v>
      </c>
      <c r="R67" s="11">
        <f t="shared" si="47"/>
        <v>0.13797</v>
      </c>
      <c r="S67" s="18">
        <f t="shared" si="48"/>
        <v>0.90334410751559</v>
      </c>
      <c r="T67" s="3">
        <v>0.01</v>
      </c>
      <c r="U67" s="19">
        <f t="shared" si="49"/>
        <v>0.0090334410751559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0.0322334410751559</v>
      </c>
      <c r="AR67" s="27">
        <f t="shared" si="55"/>
        <v>137.97</v>
      </c>
      <c r="AS67" s="1">
        <f t="shared" si="56"/>
        <v>0.1</v>
      </c>
      <c r="AT67" s="2">
        <f>$E$5/12</f>
        <v>0.833333333333333</v>
      </c>
      <c r="AU67" s="1">
        <f t="shared" si="57"/>
        <v>2483.04672470275</v>
      </c>
    </row>
    <row r="68" s="1" customFormat="1" spans="1:47">
      <c r="A68" s="6"/>
      <c r="B68" s="6"/>
      <c r="C68" s="9">
        <v>8</v>
      </c>
      <c r="D68" s="12">
        <v>27.1195281783871</v>
      </c>
      <c r="E68" s="13">
        <f t="shared" si="58"/>
        <v>27.3822826941936</v>
      </c>
      <c r="F68" s="9" t="s">
        <v>107</v>
      </c>
      <c r="G68" s="6">
        <v>9</v>
      </c>
      <c r="H68" s="11">
        <f t="shared" si="40"/>
        <v>27.1195281783871</v>
      </c>
      <c r="I68" s="11">
        <f t="shared" si="41"/>
        <v>300.269528178387</v>
      </c>
      <c r="J68" s="11">
        <f t="shared" si="42"/>
        <v>0.435921680719121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2.912537344301</v>
      </c>
      <c r="P68" s="11">
        <f t="shared" si="45"/>
        <v>1.2696381742849</v>
      </c>
      <c r="Q68" s="17">
        <f t="shared" si="46"/>
        <v>0.12696381742849</v>
      </c>
      <c r="R68" s="11">
        <f t="shared" si="47"/>
        <v>0.13797</v>
      </c>
      <c r="S68" s="18">
        <f t="shared" si="48"/>
        <v>0.920227712027902</v>
      </c>
      <c r="T68" s="3">
        <v>0.01</v>
      </c>
      <c r="U68" s="19">
        <f t="shared" si="49"/>
        <v>0.00920227712027902</v>
      </c>
      <c r="V68" s="18"/>
      <c r="W68" s="3"/>
      <c r="X68" s="19"/>
      <c r="Y68" s="20">
        <v>0.05</v>
      </c>
      <c r="Z68" s="3">
        <v>0.06</v>
      </c>
      <c r="AA68" s="21">
        <f t="shared" si="50"/>
        <v>0.003</v>
      </c>
      <c r="AB68" s="3">
        <v>0.02</v>
      </c>
      <c r="AC68" s="3">
        <v>0.63</v>
      </c>
      <c r="AD68" s="21">
        <f t="shared" si="51"/>
        <v>0.0126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0.032402277120279</v>
      </c>
      <c r="AR68" s="27">
        <f t="shared" si="55"/>
        <v>137.97</v>
      </c>
      <c r="AS68" s="1">
        <f t="shared" si="56"/>
        <v>0.1</v>
      </c>
      <c r="AT68" s="2">
        <f>$E$5/12</f>
        <v>0.833333333333333</v>
      </c>
      <c r="AU68" s="1">
        <f t="shared" si="57"/>
        <v>2496.05271397573</v>
      </c>
    </row>
    <row r="69" s="1" customFormat="1" spans="1:47">
      <c r="A69" s="6"/>
      <c r="B69" s="6"/>
      <c r="C69" s="9">
        <v>9</v>
      </c>
      <c r="D69" s="12">
        <v>26.950817996</v>
      </c>
      <c r="E69" s="13">
        <f t="shared" si="58"/>
        <v>27.1195281783871</v>
      </c>
      <c r="F69" s="9" t="s">
        <v>107</v>
      </c>
      <c r="G69" s="6">
        <v>10</v>
      </c>
      <c r="H69" s="11">
        <f t="shared" si="40"/>
        <v>26.950817996</v>
      </c>
      <c r="I69" s="11">
        <f t="shared" si="41"/>
        <v>300.100817996</v>
      </c>
      <c r="J69" s="11">
        <f t="shared" si="42"/>
        <v>0.428046970507655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3.0225991700161</v>
      </c>
      <c r="P69" s="11">
        <f t="shared" si="45"/>
        <v>1.29381441778434</v>
      </c>
      <c r="Q69" s="17">
        <f t="shared" si="46"/>
        <v>0.129381441778434</v>
      </c>
      <c r="R69" s="11">
        <f t="shared" si="47"/>
        <v>0.13797</v>
      </c>
      <c r="S69" s="18">
        <f t="shared" si="48"/>
        <v>0.937750538366562</v>
      </c>
      <c r="T69" s="3">
        <v>0.01</v>
      </c>
      <c r="U69" s="19">
        <f t="shared" si="49"/>
        <v>0.00937750538366562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0.0274275053836656</v>
      </c>
      <c r="AR69" s="27">
        <f t="shared" si="55"/>
        <v>137.97</v>
      </c>
      <c r="AS69" s="1">
        <f t="shared" si="56"/>
        <v>0.1</v>
      </c>
      <c r="AT69" s="2">
        <f>$E$5/12</f>
        <v>0.833333333333333</v>
      </c>
      <c r="AU69" s="1">
        <f t="shared" si="57"/>
        <v>2112.82987909626</v>
      </c>
    </row>
    <row r="70" s="1" customFormat="1" spans="1:47">
      <c r="A70" s="6"/>
      <c r="B70" s="6"/>
      <c r="C70" s="9">
        <v>10</v>
      </c>
      <c r="D70" s="12">
        <v>25.4138009464516</v>
      </c>
      <c r="E70" s="13">
        <f t="shared" si="58"/>
        <v>26.950817996</v>
      </c>
      <c r="F70" s="9" t="s">
        <v>107</v>
      </c>
      <c r="G70" s="6">
        <v>11</v>
      </c>
      <c r="H70" s="11">
        <f t="shared" si="40"/>
        <v>25.4138009464516</v>
      </c>
      <c r="I70" s="11">
        <f t="shared" si="41"/>
        <v>298.563800946452</v>
      </c>
      <c r="J70" s="11">
        <f t="shared" si="42"/>
        <v>0.362202921452839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1.64234551462017</v>
      </c>
      <c r="O70" s="11">
        <f t="shared" si="59"/>
        <v>1.46613923761159</v>
      </c>
      <c r="P70" s="11">
        <f t="shared" si="45"/>
        <v>0.531039915119555</v>
      </c>
      <c r="Q70" s="17">
        <f t="shared" si="46"/>
        <v>0.0531039915119555</v>
      </c>
      <c r="R70" s="11">
        <f t="shared" si="47"/>
        <v>0.13797</v>
      </c>
      <c r="S70" s="18">
        <f t="shared" si="48"/>
        <v>0.384895205566105</v>
      </c>
      <c r="T70" s="3">
        <v>0.01</v>
      </c>
      <c r="U70" s="19">
        <f t="shared" si="49"/>
        <v>0.00384895205566105</v>
      </c>
      <c r="V70" s="18"/>
      <c r="W70" s="3"/>
      <c r="X70" s="19"/>
      <c r="Y70" s="20">
        <v>0.04</v>
      </c>
      <c r="Z70" s="3">
        <v>0.06</v>
      </c>
      <c r="AA70" s="21">
        <f t="shared" si="50"/>
        <v>0.0024</v>
      </c>
      <c r="AB70" s="3">
        <v>0.015</v>
      </c>
      <c r="AC70" s="3">
        <v>0.63</v>
      </c>
      <c r="AD70" s="21">
        <f t="shared" si="51"/>
        <v>0.00945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0.021898952055661</v>
      </c>
      <c r="AR70" s="27">
        <f t="shared" si="55"/>
        <v>137.97</v>
      </c>
      <c r="AS70" s="1">
        <f t="shared" si="56"/>
        <v>0.1</v>
      </c>
      <c r="AT70" s="2">
        <f>$E$5/12</f>
        <v>0.833333333333333</v>
      </c>
      <c r="AU70" s="1">
        <f t="shared" si="57"/>
        <v>1686.94744844175</v>
      </c>
    </row>
    <row r="71" s="1" customFormat="1" spans="1:48">
      <c r="A71" s="6"/>
      <c r="B71" s="6"/>
      <c r="C71" s="9">
        <v>11</v>
      </c>
      <c r="D71" s="12">
        <v>23.9984516123333</v>
      </c>
      <c r="E71" s="13">
        <f t="shared" si="58"/>
        <v>25.4138009464516</v>
      </c>
      <c r="F71" s="9" t="s">
        <v>109</v>
      </c>
      <c r="G71" s="6">
        <v>12</v>
      </c>
      <c r="H71" s="11">
        <f t="shared" si="40"/>
        <v>23.9984516123333</v>
      </c>
      <c r="I71" s="11">
        <f t="shared" si="41"/>
        <v>297.148451612333</v>
      </c>
      <c r="J71" s="11">
        <f t="shared" si="42"/>
        <v>0.310092240301128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2.31479932249203</v>
      </c>
      <c r="P71" s="11">
        <f t="shared" si="45"/>
        <v>0.717801307759087</v>
      </c>
      <c r="Q71" s="17">
        <f t="shared" si="46"/>
        <v>0.0717801307759088</v>
      </c>
      <c r="R71" s="11">
        <f t="shared" si="47"/>
        <v>0.13797</v>
      </c>
      <c r="S71" s="18">
        <f t="shared" si="48"/>
        <v>0.520258974964911</v>
      </c>
      <c r="T71" s="3">
        <v>0.01</v>
      </c>
      <c r="U71" s="19">
        <f t="shared" si="49"/>
        <v>0.00520258974964911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0.0175025897496491</v>
      </c>
      <c r="AR71" s="27">
        <f t="shared" si="55"/>
        <v>137.97</v>
      </c>
      <c r="AS71" s="1">
        <f t="shared" si="56"/>
        <v>0.1</v>
      </c>
      <c r="AT71" s="2">
        <f>$E$5/12</f>
        <v>0.833333333333333</v>
      </c>
      <c r="AU71" s="1">
        <f t="shared" si="57"/>
        <v>1348.28137183216</v>
      </c>
      <c r="AV71" s="1">
        <f>SUM(AU60:AU71)</f>
        <v>23070.5470966192</v>
      </c>
    </row>
    <row r="72" s="1" customFormat="1" spans="1:46">
      <c r="A72" s="6"/>
      <c r="B72" s="6"/>
      <c r="C72" s="9">
        <v>12</v>
      </c>
      <c r="D72" s="12">
        <v>20.819564826129</v>
      </c>
      <c r="E72" s="13">
        <f t="shared" si="58"/>
        <v>23.9984516123333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19.1</v>
      </c>
      <c r="E76" s="9"/>
      <c r="F76" s="9"/>
      <c r="G76" s="6">
        <v>1</v>
      </c>
      <c r="H76" s="11">
        <f t="shared" ref="H76:H87" si="60">E77</f>
        <v>19.1</v>
      </c>
      <c r="I76" s="11">
        <f t="shared" ref="I76:I87" si="61">H76+273.15</f>
        <v>292.25</v>
      </c>
      <c r="J76" s="11">
        <f t="shared" ref="J76:J87" si="62">EXP(($C$18*(I76-$C$16))/($C$19*I76*$C$16))</f>
        <v>0.179047204659151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0.0140126072516348</v>
      </c>
      <c r="Q76" s="17">
        <f t="shared" ref="Q76:Q87" si="66">P76*$B$78</f>
        <v>0.00182163894271253</v>
      </c>
      <c r="R76" s="11">
        <f t="shared" ref="R76:R87" si="67">L76*$B$78</f>
        <v>0.0101740708333333</v>
      </c>
      <c r="S76" s="18">
        <f t="shared" ref="S76:S87" si="68">Q76/R76</f>
        <v>0.179047204659151</v>
      </c>
      <c r="T76" s="3">
        <v>0.01</v>
      </c>
      <c r="U76" s="19">
        <f t="shared" ref="U76:U87" si="69">S76*T76</f>
        <v>0.00179047204659151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0.0133904720465915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9.12778594328406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18.6694131367742</v>
      </c>
      <c r="E77" s="13">
        <f t="shared" ref="E77:E88" si="78">D76</f>
        <v>19.1</v>
      </c>
      <c r="F77" s="9" t="s">
        <v>107</v>
      </c>
      <c r="G77" s="6">
        <v>2</v>
      </c>
      <c r="H77" s="11">
        <f t="shared" si="60"/>
        <v>18.6694131367742</v>
      </c>
      <c r="I77" s="11">
        <f t="shared" si="61"/>
        <v>291.819413136774</v>
      </c>
      <c r="J77" s="11">
        <f t="shared" si="62"/>
        <v>0.170458171949577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0.142511559415032</v>
      </c>
      <c r="P77" s="11">
        <f t="shared" si="65"/>
        <v>0.0242922598995698</v>
      </c>
      <c r="Q77" s="17">
        <f t="shared" si="66"/>
        <v>0.00315799378694407</v>
      </c>
      <c r="R77" s="11">
        <f t="shared" si="67"/>
        <v>0.0101740708333333</v>
      </c>
      <c r="S77" s="18">
        <f t="shared" si="68"/>
        <v>0.310396284700273</v>
      </c>
      <c r="T77" s="3">
        <v>0.01</v>
      </c>
      <c r="U77" s="19">
        <f t="shared" si="69"/>
        <v>0.00310396284700273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0.0147039628470027</v>
      </c>
      <c r="AR77" s="27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10.0231436889192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18.2008056939286</v>
      </c>
      <c r="E78" s="13">
        <f t="shared" si="78"/>
        <v>18.6694131367742</v>
      </c>
      <c r="F78" s="9" t="s">
        <v>107</v>
      </c>
      <c r="G78" s="6">
        <v>3</v>
      </c>
      <c r="H78" s="11">
        <f t="shared" si="60"/>
        <v>18.2008056939286</v>
      </c>
      <c r="I78" s="11">
        <f t="shared" si="61"/>
        <v>291.350805693929</v>
      </c>
      <c r="J78" s="11">
        <f t="shared" si="62"/>
        <v>0.161551587590882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0.196481382848795</v>
      </c>
      <c r="P78" s="11">
        <f t="shared" si="65"/>
        <v>0.0317418793312747</v>
      </c>
      <c r="Q78" s="17">
        <f t="shared" si="66"/>
        <v>0.00412644431306571</v>
      </c>
      <c r="R78" s="11">
        <f t="shared" si="67"/>
        <v>0.0101740708333333</v>
      </c>
      <c r="S78" s="18">
        <f t="shared" si="68"/>
        <v>0.40558439003061</v>
      </c>
      <c r="T78" s="3">
        <v>0.01</v>
      </c>
      <c r="U78" s="19">
        <f t="shared" si="69"/>
        <v>0.0040558439003061</v>
      </c>
      <c r="V78" s="18"/>
      <c r="W78" s="3"/>
      <c r="X78" s="19"/>
      <c r="Y78" s="20">
        <v>0.04</v>
      </c>
      <c r="Z78" s="3">
        <v>0.17</v>
      </c>
      <c r="AA78" s="21">
        <f t="shared" si="70"/>
        <v>0.0068</v>
      </c>
      <c r="AB78" s="3">
        <v>0.015</v>
      </c>
      <c r="AC78" s="3">
        <v>0.03</v>
      </c>
      <c r="AD78" s="21">
        <f t="shared" si="71"/>
        <v>0.00045</v>
      </c>
      <c r="AE78" s="18"/>
      <c r="AF78" s="3"/>
      <c r="AG78" s="19"/>
      <c r="AH78" s="18"/>
      <c r="AI78" s="3"/>
      <c r="AJ78" s="19"/>
      <c r="AL78" s="21"/>
      <c r="AM78" s="21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0.0231558439003061</v>
      </c>
      <c r="AR78" s="27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15.7844761351707</v>
      </c>
    </row>
    <row r="79" s="1" customFormat="1" spans="1:47">
      <c r="A79" s="6"/>
      <c r="B79" s="6"/>
      <c r="C79" s="9">
        <v>3</v>
      </c>
      <c r="D79" s="12">
        <v>22.0452890516129</v>
      </c>
      <c r="E79" s="13">
        <f t="shared" si="78"/>
        <v>18.2008056939286</v>
      </c>
      <c r="F79" s="9" t="s">
        <v>107</v>
      </c>
      <c r="G79" s="6">
        <v>4</v>
      </c>
      <c r="H79" s="11">
        <f t="shared" si="60"/>
        <v>22.0452890516129</v>
      </c>
      <c r="I79" s="11">
        <f t="shared" si="61"/>
        <v>295.195289051613</v>
      </c>
      <c r="J79" s="11">
        <f t="shared" si="62"/>
        <v>0.249650969475072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0.243001586850854</v>
      </c>
      <c r="P79" s="11">
        <f t="shared" si="65"/>
        <v>0.0606655817412966</v>
      </c>
      <c r="Q79" s="17">
        <f t="shared" si="66"/>
        <v>0.00788652562636856</v>
      </c>
      <c r="R79" s="11">
        <f t="shared" si="67"/>
        <v>0.0101740708333333</v>
      </c>
      <c r="S79" s="18">
        <f t="shared" si="68"/>
        <v>0.775159300103351</v>
      </c>
      <c r="T79" s="3">
        <v>0.01</v>
      </c>
      <c r="U79" s="19">
        <f t="shared" si="69"/>
        <v>0.00775159300103351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0.0268515930010335</v>
      </c>
      <c r="AR79" s="27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18.3037306150836</v>
      </c>
    </row>
    <row r="80" s="1" customFormat="1" spans="1:47">
      <c r="A80" s="6"/>
      <c r="B80" s="6"/>
      <c r="C80" s="9">
        <v>4</v>
      </c>
      <c r="D80" s="12">
        <v>24.1840402163333</v>
      </c>
      <c r="E80" s="13">
        <f t="shared" si="78"/>
        <v>22.0452890516129</v>
      </c>
      <c r="F80" s="9" t="s">
        <v>107</v>
      </c>
      <c r="G80" s="6">
        <v>5</v>
      </c>
      <c r="H80" s="11">
        <f t="shared" si="60"/>
        <v>24.1840402163333</v>
      </c>
      <c r="I80" s="11">
        <f t="shared" si="61"/>
        <v>297.334040216333</v>
      </c>
      <c r="J80" s="11">
        <f t="shared" si="62"/>
        <v>0.316499741029195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0.173219204854079</v>
      </c>
      <c r="O80" s="11">
        <f t="shared" si="79"/>
        <v>0.0873788835888112</v>
      </c>
      <c r="P80" s="11">
        <f t="shared" si="65"/>
        <v>0.0276553940272789</v>
      </c>
      <c r="Q80" s="17">
        <f t="shared" si="66"/>
        <v>0.00359520122354626</v>
      </c>
      <c r="R80" s="11">
        <f t="shared" si="67"/>
        <v>0.0101740708333333</v>
      </c>
      <c r="S80" s="18">
        <f t="shared" si="68"/>
        <v>0.353368998746039</v>
      </c>
      <c r="T80" s="3">
        <v>0.01</v>
      </c>
      <c r="U80" s="19">
        <f t="shared" si="69"/>
        <v>0.00353368998746039</v>
      </c>
      <c r="V80" s="18"/>
      <c r="W80" s="3"/>
      <c r="X80" s="19"/>
      <c r="Y80" s="20">
        <v>0.05</v>
      </c>
      <c r="Z80" s="3">
        <v>0.17</v>
      </c>
      <c r="AA80" s="21">
        <f t="shared" si="70"/>
        <v>0.0085</v>
      </c>
      <c r="AB80" s="3">
        <v>0.02</v>
      </c>
      <c r="AC80" s="3">
        <v>0.03</v>
      </c>
      <c r="AD80" s="21">
        <f t="shared" si="71"/>
        <v>0.0006</v>
      </c>
      <c r="AE80" s="18"/>
      <c r="AF80" s="3"/>
      <c r="AG80" s="19"/>
      <c r="AH80" s="18"/>
      <c r="AI80" s="3"/>
      <c r="AJ80" s="19"/>
      <c r="AL80" s="21"/>
      <c r="AM80" s="21"/>
      <c r="AN80" s="3">
        <v>0.02</v>
      </c>
      <c r="AO80" s="3">
        <v>0.79</v>
      </c>
      <c r="AP80" s="3">
        <f t="shared" si="72"/>
        <v>0.0158</v>
      </c>
      <c r="AQ80" s="1">
        <f t="shared" si="73"/>
        <v>0.0284336899874604</v>
      </c>
      <c r="AR80" s="27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19.382187191026</v>
      </c>
    </row>
    <row r="81" s="1" customFormat="1" spans="1:47">
      <c r="A81" s="6"/>
      <c r="B81" s="6"/>
      <c r="C81" s="9">
        <v>5</v>
      </c>
      <c r="D81" s="12">
        <v>27.9670918477419</v>
      </c>
      <c r="E81" s="13">
        <f t="shared" si="78"/>
        <v>24.1840402163333</v>
      </c>
      <c r="F81" s="9" t="s">
        <v>109</v>
      </c>
      <c r="G81" s="6">
        <v>6</v>
      </c>
      <c r="H81" s="11">
        <f t="shared" si="60"/>
        <v>27.9670918477419</v>
      </c>
      <c r="I81" s="11">
        <f t="shared" si="61"/>
        <v>301.117091847742</v>
      </c>
      <c r="J81" s="11">
        <f t="shared" si="62"/>
        <v>0.477581777608465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0.137985572894866</v>
      </c>
      <c r="P81" s="11">
        <f t="shared" si="65"/>
        <v>0.0658993951874522</v>
      </c>
      <c r="Q81" s="17">
        <f t="shared" si="66"/>
        <v>0.00856692137436879</v>
      </c>
      <c r="R81" s="11">
        <f t="shared" si="67"/>
        <v>0.0101740708333333</v>
      </c>
      <c r="S81" s="18">
        <f t="shared" si="68"/>
        <v>0.842034768059703</v>
      </c>
      <c r="T81" s="3">
        <v>0.01</v>
      </c>
      <c r="U81" s="19">
        <f t="shared" si="69"/>
        <v>0.00842034768059703</v>
      </c>
      <c r="V81" s="18"/>
      <c r="W81" s="3"/>
      <c r="X81" s="19"/>
      <c r="Y81" s="20">
        <v>0.05</v>
      </c>
      <c r="Z81" s="3">
        <v>0.17</v>
      </c>
      <c r="AA81" s="21">
        <f t="shared" si="70"/>
        <v>0.0085</v>
      </c>
      <c r="AB81" s="3">
        <v>0.02</v>
      </c>
      <c r="AC81" s="3">
        <v>0.03</v>
      </c>
      <c r="AD81" s="21">
        <f t="shared" si="71"/>
        <v>0.0006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0.02</v>
      </c>
      <c r="AO81" s="3">
        <v>0.79</v>
      </c>
      <c r="AP81" s="3">
        <f t="shared" si="72"/>
        <v>0.0158</v>
      </c>
      <c r="AQ81" s="1">
        <f t="shared" si="73"/>
        <v>0.033320347680597</v>
      </c>
      <c r="AR81" s="27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22.7132396920771</v>
      </c>
    </row>
    <row r="82" s="1" customFormat="1" spans="1:47">
      <c r="A82" s="6"/>
      <c r="B82" s="6"/>
      <c r="C82" s="9">
        <v>6</v>
      </c>
      <c r="D82" s="12">
        <v>27.8576173156667</v>
      </c>
      <c r="E82" s="13">
        <f t="shared" si="78"/>
        <v>27.9670918477419</v>
      </c>
      <c r="F82" s="9" t="s">
        <v>107</v>
      </c>
      <c r="G82" s="6">
        <v>7</v>
      </c>
      <c r="H82" s="11">
        <f t="shared" si="60"/>
        <v>27.8576173156667</v>
      </c>
      <c r="I82" s="11">
        <f t="shared" si="61"/>
        <v>301.007617315667</v>
      </c>
      <c r="J82" s="11">
        <f t="shared" si="62"/>
        <v>0.471998200517874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0.150348261040747</v>
      </c>
      <c r="P82" s="11">
        <f t="shared" si="65"/>
        <v>0.0709641086622239</v>
      </c>
      <c r="Q82" s="17">
        <f t="shared" si="66"/>
        <v>0.00922533412608911</v>
      </c>
      <c r="R82" s="11">
        <f t="shared" si="67"/>
        <v>0.0101740708333333</v>
      </c>
      <c r="S82" s="18">
        <f t="shared" si="68"/>
        <v>0.906749547670157</v>
      </c>
      <c r="T82" s="3">
        <v>0.01</v>
      </c>
      <c r="U82" s="19">
        <f t="shared" si="69"/>
        <v>0.00906749547670157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0.0339674954767016</v>
      </c>
      <c r="AR82" s="27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23.1543762357297</v>
      </c>
    </row>
    <row r="83" s="1" customFormat="1" spans="1:47">
      <c r="A83" s="6"/>
      <c r="B83" s="6"/>
      <c r="C83" s="9">
        <v>7</v>
      </c>
      <c r="D83" s="12">
        <v>27.3822826941936</v>
      </c>
      <c r="E83" s="13">
        <f t="shared" si="78"/>
        <v>27.8576173156667</v>
      </c>
      <c r="F83" s="9" t="s">
        <v>107</v>
      </c>
      <c r="G83" s="6">
        <v>8</v>
      </c>
      <c r="H83" s="11">
        <f t="shared" si="60"/>
        <v>27.3822826941936</v>
      </c>
      <c r="I83" s="11">
        <f t="shared" si="61"/>
        <v>300.532282694194</v>
      </c>
      <c r="J83" s="11">
        <f t="shared" si="62"/>
        <v>0.44845721499041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0.157646235711856</v>
      </c>
      <c r="P83" s="11">
        <f t="shared" si="65"/>
        <v>0.0706975918210607</v>
      </c>
      <c r="Q83" s="17">
        <f t="shared" si="66"/>
        <v>0.00919068693673789</v>
      </c>
      <c r="R83" s="11">
        <f t="shared" si="67"/>
        <v>0.0101740708333333</v>
      </c>
      <c r="S83" s="18">
        <f t="shared" si="68"/>
        <v>0.903344107515592</v>
      </c>
      <c r="T83" s="3">
        <v>0.01</v>
      </c>
      <c r="U83" s="19">
        <f t="shared" si="69"/>
        <v>0.00903344107515592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0.0339334410751559</v>
      </c>
      <c r="AR83" s="27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23.1311626188644</v>
      </c>
    </row>
    <row r="84" s="1" customFormat="1" spans="1:47">
      <c r="A84" s="6"/>
      <c r="B84" s="6"/>
      <c r="C84" s="9">
        <v>8</v>
      </c>
      <c r="D84" s="12">
        <v>27.1195281783871</v>
      </c>
      <c r="E84" s="13">
        <f t="shared" si="78"/>
        <v>27.3822826941936</v>
      </c>
      <c r="F84" s="9" t="s">
        <v>107</v>
      </c>
      <c r="G84" s="6">
        <v>9</v>
      </c>
      <c r="H84" s="11">
        <f t="shared" si="60"/>
        <v>27.1195281783871</v>
      </c>
      <c r="I84" s="11">
        <f t="shared" si="61"/>
        <v>300.269528178387</v>
      </c>
      <c r="J84" s="11">
        <f t="shared" si="62"/>
        <v>0.435921680719121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0.165210727224129</v>
      </c>
      <c r="P84" s="11">
        <f t="shared" si="65"/>
        <v>0.0720189378843703</v>
      </c>
      <c r="Q84" s="17">
        <f t="shared" si="66"/>
        <v>0.00936246192496814</v>
      </c>
      <c r="R84" s="11">
        <f t="shared" si="67"/>
        <v>0.0101740708333333</v>
      </c>
      <c r="S84" s="18">
        <f t="shared" si="68"/>
        <v>0.920227712027905</v>
      </c>
      <c r="T84" s="3">
        <v>0.01</v>
      </c>
      <c r="U84" s="19">
        <f t="shared" si="69"/>
        <v>0.00920227712027905</v>
      </c>
      <c r="V84" s="18"/>
      <c r="W84" s="3"/>
      <c r="X84" s="19"/>
      <c r="Y84" s="20">
        <v>0.05</v>
      </c>
      <c r="Z84" s="3">
        <v>0.17</v>
      </c>
      <c r="AA84" s="21">
        <f t="shared" si="70"/>
        <v>0.0085</v>
      </c>
      <c r="AB84" s="3">
        <v>0.02</v>
      </c>
      <c r="AC84" s="3">
        <v>0.03</v>
      </c>
      <c r="AD84" s="21">
        <f t="shared" si="71"/>
        <v>0.0006</v>
      </c>
      <c r="AE84" s="18"/>
      <c r="AF84" s="3"/>
      <c r="AG84" s="19"/>
      <c r="AH84" s="18"/>
      <c r="AI84" s="3"/>
      <c r="AJ84" s="19"/>
      <c r="AL84" s="21"/>
      <c r="AM84" s="21"/>
      <c r="AN84" s="3">
        <v>0.02</v>
      </c>
      <c r="AO84" s="3">
        <v>0.79</v>
      </c>
      <c r="AP84" s="3">
        <f t="shared" si="72"/>
        <v>0.0158</v>
      </c>
      <c r="AQ84" s="1">
        <f t="shared" si="73"/>
        <v>0.0341022771202791</v>
      </c>
      <c r="AR84" s="27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23.2462518609787</v>
      </c>
    </row>
    <row r="85" s="1" customFormat="1" spans="1:47">
      <c r="A85" s="6"/>
      <c r="B85" s="6"/>
      <c r="C85" s="9">
        <v>9</v>
      </c>
      <c r="D85" s="12">
        <v>26.950817996</v>
      </c>
      <c r="E85" s="13">
        <f t="shared" si="78"/>
        <v>27.1195281783871</v>
      </c>
      <c r="F85" s="9" t="s">
        <v>107</v>
      </c>
      <c r="G85" s="6">
        <v>10</v>
      </c>
      <c r="H85" s="11">
        <f t="shared" si="60"/>
        <v>26.950817996</v>
      </c>
      <c r="I85" s="11">
        <f t="shared" si="61"/>
        <v>300.100817996</v>
      </c>
      <c r="J85" s="11">
        <f t="shared" si="62"/>
        <v>0.428046970507655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0.171453872673092</v>
      </c>
      <c r="P85" s="11">
        <f t="shared" si="65"/>
        <v>0.073390310779522</v>
      </c>
      <c r="Q85" s="17">
        <f t="shared" si="66"/>
        <v>0.00954074040133786</v>
      </c>
      <c r="R85" s="11">
        <f t="shared" si="67"/>
        <v>0.0101740708333333</v>
      </c>
      <c r="S85" s="18">
        <f t="shared" si="68"/>
        <v>0.937750538366564</v>
      </c>
      <c r="T85" s="3">
        <v>0.01</v>
      </c>
      <c r="U85" s="19">
        <f t="shared" si="69"/>
        <v>0.00937750538366564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0.0284775053836656</v>
      </c>
      <c r="AR85" s="27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19.412054514313</v>
      </c>
    </row>
    <row r="86" s="1" customFormat="1" spans="1:47">
      <c r="A86" s="6"/>
      <c r="B86" s="6"/>
      <c r="C86" s="9">
        <v>10</v>
      </c>
      <c r="D86" s="12">
        <v>25.4138009464516</v>
      </c>
      <c r="E86" s="13">
        <f t="shared" si="78"/>
        <v>26.950817996</v>
      </c>
      <c r="F86" s="9" t="s">
        <v>107</v>
      </c>
      <c r="G86" s="6">
        <v>11</v>
      </c>
      <c r="H86" s="11">
        <f t="shared" si="60"/>
        <v>25.4138009464516</v>
      </c>
      <c r="I86" s="11">
        <f t="shared" si="61"/>
        <v>298.563800946452</v>
      </c>
      <c r="J86" s="11">
        <f t="shared" si="62"/>
        <v>0.362202921452839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0.093160383798891</v>
      </c>
      <c r="O86" s="11">
        <f t="shared" si="79"/>
        <v>0.0831652614280118</v>
      </c>
      <c r="P86" s="11">
        <f t="shared" si="65"/>
        <v>0.030122700652615</v>
      </c>
      <c r="Q86" s="17">
        <f t="shared" si="66"/>
        <v>0.00391595108483995</v>
      </c>
      <c r="R86" s="11">
        <f t="shared" si="67"/>
        <v>0.0101740708333333</v>
      </c>
      <c r="S86" s="18">
        <f t="shared" si="68"/>
        <v>0.384895205566106</v>
      </c>
      <c r="T86" s="3">
        <v>0.01</v>
      </c>
      <c r="U86" s="19">
        <f t="shared" si="69"/>
        <v>0.00384895205566106</v>
      </c>
      <c r="V86" s="18"/>
      <c r="W86" s="3"/>
      <c r="X86" s="19"/>
      <c r="Y86" s="20">
        <v>0.04</v>
      </c>
      <c r="Z86" s="3">
        <v>0.17</v>
      </c>
      <c r="AA86" s="21">
        <f t="shared" si="70"/>
        <v>0.0068</v>
      </c>
      <c r="AB86" s="3">
        <v>0.015</v>
      </c>
      <c r="AC86" s="3">
        <v>0.03</v>
      </c>
      <c r="AD86" s="21">
        <f t="shared" si="71"/>
        <v>0.00045</v>
      </c>
      <c r="AE86" s="18"/>
      <c r="AF86" s="3"/>
      <c r="AG86" s="19"/>
      <c r="AH86" s="18"/>
      <c r="AI86" s="3"/>
      <c r="AJ86" s="19"/>
      <c r="AL86" s="21"/>
      <c r="AM86" s="21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0.0229489520556611</v>
      </c>
      <c r="AR86" s="27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15.6434456722594</v>
      </c>
    </row>
    <row r="87" s="1" customFormat="1" spans="1:48">
      <c r="A87" s="6"/>
      <c r="B87" s="6"/>
      <c r="C87" s="9">
        <v>11</v>
      </c>
      <c r="D87" s="12">
        <v>23.9984516123333</v>
      </c>
      <c r="E87" s="13">
        <f t="shared" si="78"/>
        <v>25.4138009464516</v>
      </c>
      <c r="F87" s="9" t="s">
        <v>109</v>
      </c>
      <c r="G87" s="6">
        <v>12</v>
      </c>
      <c r="H87" s="11">
        <f t="shared" si="60"/>
        <v>23.9984516123333</v>
      </c>
      <c r="I87" s="11">
        <f t="shared" si="61"/>
        <v>297.148451612333</v>
      </c>
      <c r="J87" s="11">
        <f t="shared" si="62"/>
        <v>0.310092240301128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0.13130464410873</v>
      </c>
      <c r="P87" s="11">
        <f t="shared" si="65"/>
        <v>0.0407165512536184</v>
      </c>
      <c r="Q87" s="17">
        <f t="shared" si="66"/>
        <v>0.0052931516629704</v>
      </c>
      <c r="R87" s="11">
        <f t="shared" si="67"/>
        <v>0.0101740708333333</v>
      </c>
      <c r="S87" s="18">
        <f t="shared" si="68"/>
        <v>0.520258974964912</v>
      </c>
      <c r="T87" s="3">
        <v>0.01</v>
      </c>
      <c r="U87" s="19">
        <f t="shared" si="69"/>
        <v>0.00520258974964912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0.0168025897496491</v>
      </c>
      <c r="AR87" s="27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11.4536994658568</v>
      </c>
      <c r="AV87" s="1">
        <f>SUM(AU76:AU87)</f>
        <v>211.375553633563</v>
      </c>
    </row>
    <row r="88" s="1" customFormat="1" spans="1:46">
      <c r="A88" s="6"/>
      <c r="B88" s="6"/>
      <c r="C88" s="9">
        <v>12</v>
      </c>
      <c r="D88" s="12">
        <v>20.819564826129</v>
      </c>
      <c r="E88" s="13">
        <f t="shared" si="78"/>
        <v>23.9984516123333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19.1</v>
      </c>
      <c r="E91" s="9"/>
      <c r="F91" s="9"/>
      <c r="G91" s="6">
        <v>1</v>
      </c>
      <c r="H91" s="11">
        <f t="shared" ref="H91:H102" si="80">E92</f>
        <v>19.1</v>
      </c>
      <c r="I91" s="11">
        <f t="shared" ref="I91:I102" si="81">H91+273.15</f>
        <v>292.25</v>
      </c>
      <c r="J91" s="11">
        <f t="shared" ref="J91:J102" si="82">EXP(($C$18*(I91-$C$16))/($C$19*I91*$C$16))</f>
        <v>0.179047204659151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0.0135932637777227</v>
      </c>
      <c r="Q91" s="17">
        <f t="shared" ref="Q91:Q102" si="86">P91*$B$93</f>
        <v>0.00176712429110395</v>
      </c>
      <c r="R91" s="11">
        <f t="shared" ref="R91:R102" si="87">L91*$B$93</f>
        <v>0.0098696</v>
      </c>
      <c r="S91" s="18">
        <f t="shared" ref="S91:S102" si="88">Q91/R91</f>
        <v>0.179047204659151</v>
      </c>
      <c r="T91" s="3">
        <v>0.01</v>
      </c>
      <c r="U91" s="19">
        <f t="shared" ref="U91:U102" si="89">S91*T91</f>
        <v>0.00179047204659151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0.0165904720465915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10.4416666666667</v>
      </c>
      <c r="AU91" s="1">
        <f t="shared" ref="AU91:AU102" si="96">AT91*10000*AS91*0.67*AR91*AQ91</f>
        <v>1145.52064997539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18.6694131367742</v>
      </c>
      <c r="E92" s="13">
        <f t="shared" ref="E92:E103" si="97">D91</f>
        <v>19.1</v>
      </c>
      <c r="F92" s="9" t="s">
        <v>107</v>
      </c>
      <c r="G92" s="6">
        <v>2</v>
      </c>
      <c r="H92" s="11">
        <f t="shared" si="80"/>
        <v>18.6694131367742</v>
      </c>
      <c r="I92" s="11">
        <f t="shared" si="81"/>
        <v>291.819413136774</v>
      </c>
      <c r="J92" s="11">
        <f t="shared" si="82"/>
        <v>0.170458171949577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0.138246736222277</v>
      </c>
      <c r="P92" s="11">
        <f t="shared" si="85"/>
        <v>0.0235652859344447</v>
      </c>
      <c r="Q92" s="17">
        <f t="shared" si="86"/>
        <v>0.00306348717147781</v>
      </c>
      <c r="R92" s="11">
        <f t="shared" si="87"/>
        <v>0.0098696</v>
      </c>
      <c r="S92" s="18">
        <f t="shared" si="88"/>
        <v>0.310396284700273</v>
      </c>
      <c r="T92" s="3">
        <v>0.01</v>
      </c>
      <c r="U92" s="19">
        <f t="shared" si="89"/>
        <v>0.00310396284700273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0.0179039628470027</v>
      </c>
      <c r="AR92" s="27">
        <f t="shared" si="93"/>
        <v>7.592</v>
      </c>
      <c r="AS92" s="1">
        <f t="shared" si="94"/>
        <v>0.13</v>
      </c>
      <c r="AT92" s="2">
        <f t="shared" si="95"/>
        <v>10.4416666666667</v>
      </c>
      <c r="AU92" s="1">
        <f t="shared" si="96"/>
        <v>1236.21311678394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18.2008056939286</v>
      </c>
      <c r="E93" s="13">
        <f t="shared" si="97"/>
        <v>18.6694131367742</v>
      </c>
      <c r="F93" s="9" t="s">
        <v>107</v>
      </c>
      <c r="G93" s="6">
        <v>3</v>
      </c>
      <c r="H93" s="11">
        <f t="shared" si="80"/>
        <v>18.2008056939286</v>
      </c>
      <c r="I93" s="11">
        <f t="shared" si="81"/>
        <v>291.350805693929</v>
      </c>
      <c r="J93" s="11">
        <f t="shared" si="82"/>
        <v>0.161551587590882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0.190601450287833</v>
      </c>
      <c r="P93" s="11">
        <f t="shared" si="85"/>
        <v>0.0307919668911238</v>
      </c>
      <c r="Q93" s="17">
        <f t="shared" si="86"/>
        <v>0.0040029556958461</v>
      </c>
      <c r="R93" s="11">
        <f t="shared" si="87"/>
        <v>0.0098696</v>
      </c>
      <c r="S93" s="18">
        <f t="shared" si="88"/>
        <v>0.405584390030609</v>
      </c>
      <c r="T93" s="3">
        <v>0.01</v>
      </c>
      <c r="U93" s="19">
        <f t="shared" si="89"/>
        <v>0.00405584390030609</v>
      </c>
      <c r="V93" s="18"/>
      <c r="W93" s="3"/>
      <c r="X93" s="19"/>
      <c r="Y93" s="20">
        <v>0.04</v>
      </c>
      <c r="Z93" s="3">
        <v>0.49</v>
      </c>
      <c r="AA93" s="21">
        <f t="shared" si="90"/>
        <v>0.0196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0.015</v>
      </c>
      <c r="AO93" s="3">
        <v>0.5</v>
      </c>
      <c r="AP93" s="3">
        <f t="shared" si="91"/>
        <v>0.0075</v>
      </c>
      <c r="AQ93" s="1">
        <f t="shared" si="92"/>
        <v>0.0311558439003061</v>
      </c>
      <c r="AR93" s="27">
        <f t="shared" si="93"/>
        <v>7.592</v>
      </c>
      <c r="AS93" s="1">
        <f t="shared" si="94"/>
        <v>0.13</v>
      </c>
      <c r="AT93" s="2">
        <f t="shared" si="95"/>
        <v>10.4416666666667</v>
      </c>
      <c r="AU93" s="1">
        <f t="shared" si="96"/>
        <v>2151.21441119831</v>
      </c>
    </row>
    <row r="94" s="1" customFormat="1" spans="1:47">
      <c r="A94" s="6"/>
      <c r="B94" s="6"/>
      <c r="C94" s="9">
        <v>3</v>
      </c>
      <c r="D94" s="12">
        <v>22.0452890516129</v>
      </c>
      <c r="E94" s="13">
        <f t="shared" si="97"/>
        <v>18.2008056939286</v>
      </c>
      <c r="F94" s="9" t="s">
        <v>107</v>
      </c>
      <c r="G94" s="6">
        <v>4</v>
      </c>
      <c r="H94" s="11">
        <f t="shared" si="80"/>
        <v>22.0452890516129</v>
      </c>
      <c r="I94" s="11">
        <f t="shared" si="81"/>
        <v>295.195289051613</v>
      </c>
      <c r="J94" s="11">
        <f t="shared" si="82"/>
        <v>0.249650969475072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0.235729483396709</v>
      </c>
      <c r="P94" s="11">
        <f t="shared" si="85"/>
        <v>0.0588500940638463</v>
      </c>
      <c r="Q94" s="17">
        <f t="shared" si="86"/>
        <v>0.00765051222830002</v>
      </c>
      <c r="R94" s="11">
        <f t="shared" si="87"/>
        <v>0.0098696</v>
      </c>
      <c r="S94" s="18">
        <f t="shared" si="88"/>
        <v>0.775159300103349</v>
      </c>
      <c r="T94" s="3">
        <v>0.01</v>
      </c>
      <c r="U94" s="19">
        <f t="shared" si="89"/>
        <v>0.00775159300103349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0.0348515930010335</v>
      </c>
      <c r="AR94" s="27">
        <f t="shared" si="93"/>
        <v>7.592</v>
      </c>
      <c r="AS94" s="1">
        <f t="shared" si="94"/>
        <v>0.13</v>
      </c>
      <c r="AT94" s="2">
        <f t="shared" si="95"/>
        <v>10.4416666666667</v>
      </c>
      <c r="AU94" s="1">
        <f t="shared" si="96"/>
        <v>2406.39442657835</v>
      </c>
    </row>
    <row r="95" s="1" customFormat="1" spans="1:47">
      <c r="A95" s="6"/>
      <c r="B95" s="6"/>
      <c r="C95" s="9">
        <v>4</v>
      </c>
      <c r="D95" s="12">
        <v>24.1840402163333</v>
      </c>
      <c r="E95" s="13">
        <f t="shared" si="97"/>
        <v>22.0452890516129</v>
      </c>
      <c r="F95" s="9" t="s">
        <v>107</v>
      </c>
      <c r="G95" s="6">
        <v>5</v>
      </c>
      <c r="H95" s="11">
        <f t="shared" si="80"/>
        <v>24.1840402163333</v>
      </c>
      <c r="I95" s="11">
        <f t="shared" si="81"/>
        <v>297.334040216333</v>
      </c>
      <c r="J95" s="11">
        <f t="shared" si="82"/>
        <v>0.316499741029195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0.168035419866219</v>
      </c>
      <c r="O95" s="11">
        <f t="shared" si="98"/>
        <v>0.0847639694666431</v>
      </c>
      <c r="P95" s="11">
        <f t="shared" si="85"/>
        <v>0.0268277743847992</v>
      </c>
      <c r="Q95" s="17">
        <f t="shared" si="86"/>
        <v>0.00348761067002389</v>
      </c>
      <c r="R95" s="11">
        <f t="shared" si="87"/>
        <v>0.0098696</v>
      </c>
      <c r="S95" s="18">
        <f t="shared" si="88"/>
        <v>0.353368998746038</v>
      </c>
      <c r="T95" s="3">
        <v>0.01</v>
      </c>
      <c r="U95" s="19">
        <f t="shared" si="89"/>
        <v>0.00353368998746038</v>
      </c>
      <c r="V95" s="18"/>
      <c r="W95" s="3"/>
      <c r="X95" s="19"/>
      <c r="Y95" s="20">
        <v>0.05</v>
      </c>
      <c r="Z95" s="3">
        <v>0.49</v>
      </c>
      <c r="AA95" s="21">
        <f t="shared" si="90"/>
        <v>0.0245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0.02</v>
      </c>
      <c r="AO95" s="3">
        <v>0.5</v>
      </c>
      <c r="AP95" s="3">
        <f t="shared" si="91"/>
        <v>0.01</v>
      </c>
      <c r="AQ95" s="1">
        <f t="shared" si="92"/>
        <v>0.0380336899874604</v>
      </c>
      <c r="AR95" s="27">
        <f t="shared" si="93"/>
        <v>7.592</v>
      </c>
      <c r="AS95" s="1">
        <f t="shared" si="94"/>
        <v>0.13</v>
      </c>
      <c r="AT95" s="2">
        <f t="shared" si="95"/>
        <v>10.4416666666667</v>
      </c>
      <c r="AU95" s="1">
        <f t="shared" si="96"/>
        <v>2626.10835623265</v>
      </c>
    </row>
    <row r="96" s="1" customFormat="1" spans="1:47">
      <c r="A96" s="6"/>
      <c r="B96" s="6"/>
      <c r="C96" s="9">
        <v>5</v>
      </c>
      <c r="D96" s="12">
        <v>27.9670918477419</v>
      </c>
      <c r="E96" s="13">
        <f t="shared" si="97"/>
        <v>24.1840402163333</v>
      </c>
      <c r="F96" s="9" t="s">
        <v>109</v>
      </c>
      <c r="G96" s="6">
        <v>6</v>
      </c>
      <c r="H96" s="11">
        <f t="shared" si="80"/>
        <v>27.9670918477419</v>
      </c>
      <c r="I96" s="11">
        <f t="shared" si="81"/>
        <v>301.117091847742</v>
      </c>
      <c r="J96" s="11">
        <f t="shared" si="82"/>
        <v>0.477581777608465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0.133856195081844</v>
      </c>
      <c r="P96" s="11">
        <f t="shared" si="85"/>
        <v>0.0639272795910924</v>
      </c>
      <c r="Q96" s="17">
        <f t="shared" si="86"/>
        <v>0.00831054634684202</v>
      </c>
      <c r="R96" s="11">
        <f t="shared" si="87"/>
        <v>0.0098696</v>
      </c>
      <c r="S96" s="18">
        <f t="shared" si="88"/>
        <v>0.8420347680597</v>
      </c>
      <c r="T96" s="3">
        <v>0.01</v>
      </c>
      <c r="U96" s="19">
        <f t="shared" si="89"/>
        <v>0.008420347680597</v>
      </c>
      <c r="V96" s="18"/>
      <c r="W96" s="3"/>
      <c r="X96" s="19"/>
      <c r="Y96" s="20">
        <v>0.05</v>
      </c>
      <c r="Z96" s="3">
        <v>0.49</v>
      </c>
      <c r="AA96" s="21">
        <f t="shared" si="90"/>
        <v>0.0245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0.02</v>
      </c>
      <c r="AO96" s="3">
        <v>0.5</v>
      </c>
      <c r="AP96" s="3">
        <f t="shared" si="91"/>
        <v>0.01</v>
      </c>
      <c r="AQ96" s="1">
        <f t="shared" si="92"/>
        <v>0.042920347680597</v>
      </c>
      <c r="AR96" s="27">
        <f t="shared" si="93"/>
        <v>7.592</v>
      </c>
      <c r="AS96" s="1">
        <f t="shared" si="94"/>
        <v>0.13</v>
      </c>
      <c r="AT96" s="2">
        <f t="shared" si="95"/>
        <v>10.4416666666667</v>
      </c>
      <c r="AU96" s="1">
        <f t="shared" si="96"/>
        <v>2963.51691706978</v>
      </c>
    </row>
    <row r="97" s="1" customFormat="1" spans="1:47">
      <c r="A97" s="6"/>
      <c r="B97" s="6"/>
      <c r="C97" s="9">
        <v>6</v>
      </c>
      <c r="D97" s="12">
        <v>27.8576173156667</v>
      </c>
      <c r="E97" s="13">
        <f t="shared" si="97"/>
        <v>27.9670918477419</v>
      </c>
      <c r="F97" s="9" t="s">
        <v>107</v>
      </c>
      <c r="G97" s="6">
        <v>7</v>
      </c>
      <c r="H97" s="11">
        <f t="shared" si="80"/>
        <v>27.8576173156667</v>
      </c>
      <c r="I97" s="11">
        <f t="shared" si="81"/>
        <v>301.007617315667</v>
      </c>
      <c r="J97" s="11">
        <f t="shared" si="82"/>
        <v>0.471998200517874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0.145848915490751</v>
      </c>
      <c r="P97" s="11">
        <f t="shared" si="85"/>
        <v>0.0688404256591181</v>
      </c>
      <c r="Q97" s="17">
        <f t="shared" si="86"/>
        <v>0.00894925533568536</v>
      </c>
      <c r="R97" s="11">
        <f t="shared" si="87"/>
        <v>0.0098696</v>
      </c>
      <c r="S97" s="18">
        <f t="shared" si="88"/>
        <v>0.906749547670155</v>
      </c>
      <c r="T97" s="3">
        <v>0.01</v>
      </c>
      <c r="U97" s="19">
        <f t="shared" si="89"/>
        <v>0.00906749547670155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0.0435674954767016</v>
      </c>
      <c r="AR97" s="27">
        <f t="shared" si="93"/>
        <v>7.592</v>
      </c>
      <c r="AS97" s="1">
        <f t="shared" si="94"/>
        <v>0.13</v>
      </c>
      <c r="AT97" s="2">
        <f t="shared" si="95"/>
        <v>10.4416666666667</v>
      </c>
      <c r="AU97" s="1">
        <f t="shared" si="96"/>
        <v>3008.20046567177</v>
      </c>
    </row>
    <row r="98" s="1" customFormat="1" spans="1:47">
      <c r="A98" s="6"/>
      <c r="B98" s="6"/>
      <c r="C98" s="9">
        <v>7</v>
      </c>
      <c r="D98" s="12">
        <v>27.3822826941936</v>
      </c>
      <c r="E98" s="13">
        <f t="shared" si="97"/>
        <v>27.8576173156667</v>
      </c>
      <c r="F98" s="9" t="s">
        <v>107</v>
      </c>
      <c r="G98" s="6">
        <v>8</v>
      </c>
      <c r="H98" s="11">
        <f t="shared" si="80"/>
        <v>27.3822826941936</v>
      </c>
      <c r="I98" s="11">
        <f t="shared" si="81"/>
        <v>300.532282694194</v>
      </c>
      <c r="J98" s="11">
        <f t="shared" si="82"/>
        <v>0.44845721499041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0.152928489831633</v>
      </c>
      <c r="P98" s="11">
        <f t="shared" si="85"/>
        <v>0.0685818846425836</v>
      </c>
      <c r="Q98" s="17">
        <f t="shared" si="86"/>
        <v>0.00891564500353586</v>
      </c>
      <c r="R98" s="11">
        <f t="shared" si="87"/>
        <v>0.0098696</v>
      </c>
      <c r="S98" s="18">
        <f t="shared" si="88"/>
        <v>0.90334410751559</v>
      </c>
      <c r="T98" s="3">
        <v>0.01</v>
      </c>
      <c r="U98" s="19">
        <f t="shared" si="89"/>
        <v>0.0090334410751559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0.0435334410751559</v>
      </c>
      <c r="AR98" s="27">
        <f t="shared" si="93"/>
        <v>7.592</v>
      </c>
      <c r="AS98" s="1">
        <f t="shared" si="94"/>
        <v>0.13</v>
      </c>
      <c r="AT98" s="2">
        <f t="shared" si="95"/>
        <v>10.4416666666667</v>
      </c>
      <c r="AU98" s="1">
        <f t="shared" si="96"/>
        <v>3005.8491148432</v>
      </c>
    </row>
    <row r="99" s="1" customFormat="1" spans="1:47">
      <c r="A99" s="6"/>
      <c r="B99" s="6"/>
      <c r="C99" s="9">
        <v>8</v>
      </c>
      <c r="D99" s="12">
        <v>27.1195281783871</v>
      </c>
      <c r="E99" s="13">
        <f t="shared" si="97"/>
        <v>27.3822826941936</v>
      </c>
      <c r="F99" s="9" t="s">
        <v>107</v>
      </c>
      <c r="G99" s="6">
        <v>9</v>
      </c>
      <c r="H99" s="11">
        <f t="shared" si="80"/>
        <v>27.1195281783871</v>
      </c>
      <c r="I99" s="11">
        <f t="shared" si="81"/>
        <v>300.269528178387</v>
      </c>
      <c r="J99" s="11">
        <f t="shared" si="82"/>
        <v>0.435921680719121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0.16026660518905</v>
      </c>
      <c r="P99" s="11">
        <f t="shared" si="85"/>
        <v>0.0698636878971583</v>
      </c>
      <c r="Q99" s="17">
        <f t="shared" si="86"/>
        <v>0.00908227942663058</v>
      </c>
      <c r="R99" s="11">
        <f t="shared" si="87"/>
        <v>0.0098696</v>
      </c>
      <c r="S99" s="18">
        <f t="shared" si="88"/>
        <v>0.920227712027902</v>
      </c>
      <c r="T99" s="3">
        <v>0.01</v>
      </c>
      <c r="U99" s="19">
        <f t="shared" si="89"/>
        <v>0.00920227712027902</v>
      </c>
      <c r="V99" s="18"/>
      <c r="W99" s="3"/>
      <c r="X99" s="19"/>
      <c r="Y99" s="20">
        <v>0.05</v>
      </c>
      <c r="Z99" s="3">
        <v>0.49</v>
      </c>
      <c r="AA99" s="21">
        <f t="shared" si="90"/>
        <v>0.0245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0.02</v>
      </c>
      <c r="AO99" s="3">
        <v>0.5</v>
      </c>
      <c r="AP99" s="3">
        <f t="shared" si="91"/>
        <v>0.01</v>
      </c>
      <c r="AQ99" s="1">
        <f t="shared" si="92"/>
        <v>0.043702277120279</v>
      </c>
      <c r="AR99" s="27">
        <f t="shared" si="93"/>
        <v>7.592</v>
      </c>
      <c r="AS99" s="1">
        <f t="shared" si="94"/>
        <v>0.13</v>
      </c>
      <c r="AT99" s="2">
        <f t="shared" si="95"/>
        <v>10.4416666666667</v>
      </c>
      <c r="AU99" s="1">
        <f t="shared" si="96"/>
        <v>3017.50672022089</v>
      </c>
    </row>
    <row r="100" s="1" customFormat="1" spans="1:47">
      <c r="A100" s="6"/>
      <c r="B100" s="6"/>
      <c r="C100" s="9">
        <v>9</v>
      </c>
      <c r="D100" s="12">
        <v>26.950817996</v>
      </c>
      <c r="E100" s="13">
        <f t="shared" si="97"/>
        <v>27.1195281783871</v>
      </c>
      <c r="F100" s="9" t="s">
        <v>107</v>
      </c>
      <c r="G100" s="6">
        <v>10</v>
      </c>
      <c r="H100" s="11">
        <f t="shared" si="80"/>
        <v>26.950817996</v>
      </c>
      <c r="I100" s="11">
        <f t="shared" si="81"/>
        <v>300.100817996</v>
      </c>
      <c r="J100" s="11">
        <f t="shared" si="82"/>
        <v>0.428046970507655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0.166322917291891</v>
      </c>
      <c r="P100" s="11">
        <f t="shared" si="85"/>
        <v>0.0711940208727894</v>
      </c>
      <c r="Q100" s="17">
        <f t="shared" si="86"/>
        <v>0.00925522271346262</v>
      </c>
      <c r="R100" s="11">
        <f t="shared" si="87"/>
        <v>0.0098696</v>
      </c>
      <c r="S100" s="18">
        <f t="shared" si="88"/>
        <v>0.937750538366562</v>
      </c>
      <c r="T100" s="3">
        <v>0.01</v>
      </c>
      <c r="U100" s="19">
        <f t="shared" si="89"/>
        <v>0.00937750538366562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0.0364775053836656</v>
      </c>
      <c r="AR100" s="27">
        <f t="shared" si="93"/>
        <v>7.592</v>
      </c>
      <c r="AS100" s="1">
        <f t="shared" si="94"/>
        <v>0.13</v>
      </c>
      <c r="AT100" s="2">
        <f t="shared" si="95"/>
        <v>10.4416666666667</v>
      </c>
      <c r="AU100" s="1">
        <f t="shared" si="96"/>
        <v>2518.65863486158</v>
      </c>
    </row>
    <row r="101" s="1" customFormat="1" spans="1:47">
      <c r="A101" s="6"/>
      <c r="B101" s="6"/>
      <c r="C101" s="9">
        <v>10</v>
      </c>
      <c r="D101" s="12">
        <v>25.4138009464516</v>
      </c>
      <c r="E101" s="13">
        <f t="shared" si="97"/>
        <v>26.950817996</v>
      </c>
      <c r="F101" s="9" t="s">
        <v>107</v>
      </c>
      <c r="G101" s="6">
        <v>11</v>
      </c>
      <c r="H101" s="11">
        <f t="shared" si="80"/>
        <v>25.4138009464516</v>
      </c>
      <c r="I101" s="11">
        <f t="shared" si="81"/>
        <v>298.563800946452</v>
      </c>
      <c r="J101" s="11">
        <f t="shared" si="82"/>
        <v>0.362202921452839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0.0903724515981469</v>
      </c>
      <c r="O101" s="11">
        <f t="shared" si="98"/>
        <v>0.0806764448209551</v>
      </c>
      <c r="P101" s="11">
        <f t="shared" si="85"/>
        <v>0.0292212440065787</v>
      </c>
      <c r="Q101" s="17">
        <f t="shared" si="86"/>
        <v>0.00379876172085523</v>
      </c>
      <c r="R101" s="11">
        <f t="shared" si="87"/>
        <v>0.0098696</v>
      </c>
      <c r="S101" s="18">
        <f t="shared" si="88"/>
        <v>0.384895205566105</v>
      </c>
      <c r="T101" s="3">
        <v>0.01</v>
      </c>
      <c r="U101" s="19">
        <f t="shared" si="89"/>
        <v>0.00384895205566105</v>
      </c>
      <c r="V101" s="18"/>
      <c r="W101" s="3"/>
      <c r="X101" s="19"/>
      <c r="Y101" s="20">
        <v>0.04</v>
      </c>
      <c r="Z101" s="3">
        <v>0.49</v>
      </c>
      <c r="AA101" s="21">
        <f t="shared" si="90"/>
        <v>0.0196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0.0309489520556611</v>
      </c>
      <c r="AR101" s="27">
        <f t="shared" si="93"/>
        <v>7.592</v>
      </c>
      <c r="AS101" s="1">
        <f t="shared" si="94"/>
        <v>0.13</v>
      </c>
      <c r="AT101" s="2">
        <f t="shared" si="95"/>
        <v>10.4416666666667</v>
      </c>
      <c r="AU101" s="1">
        <f t="shared" si="96"/>
        <v>2136.9291708696</v>
      </c>
    </row>
    <row r="102" s="1" customFormat="1" spans="1:48">
      <c r="A102" s="6"/>
      <c r="B102" s="6"/>
      <c r="C102" s="9">
        <v>11</v>
      </c>
      <c r="D102" s="12">
        <v>23.9984516123333</v>
      </c>
      <c r="E102" s="13">
        <f t="shared" si="97"/>
        <v>25.4138009464516</v>
      </c>
      <c r="F102" s="9" t="s">
        <v>109</v>
      </c>
      <c r="G102" s="6">
        <v>12</v>
      </c>
      <c r="H102" s="11">
        <f t="shared" si="80"/>
        <v>23.9984516123333</v>
      </c>
      <c r="I102" s="11">
        <f t="shared" si="81"/>
        <v>297.148451612333</v>
      </c>
      <c r="J102" s="11">
        <f t="shared" si="82"/>
        <v>0.310092240301128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0.127375200814376</v>
      </c>
      <c r="P102" s="11">
        <f t="shared" si="85"/>
        <v>0.039498061379336</v>
      </c>
      <c r="Q102" s="17">
        <f t="shared" si="86"/>
        <v>0.00513474797931369</v>
      </c>
      <c r="R102" s="11">
        <f t="shared" si="87"/>
        <v>0.0098696</v>
      </c>
      <c r="S102" s="18">
        <f t="shared" si="88"/>
        <v>0.520258974964911</v>
      </c>
      <c r="T102" s="3">
        <v>0.01</v>
      </c>
      <c r="U102" s="19">
        <f t="shared" si="89"/>
        <v>0.00520258974964911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0.0200025897496491</v>
      </c>
      <c r="AR102" s="27">
        <f t="shared" si="93"/>
        <v>7.592</v>
      </c>
      <c r="AS102" s="1">
        <f t="shared" si="94"/>
        <v>0.13</v>
      </c>
      <c r="AT102" s="2">
        <f t="shared" si="95"/>
        <v>10.4416666666667</v>
      </c>
      <c r="AU102" s="1">
        <f t="shared" si="96"/>
        <v>1381.11679684947</v>
      </c>
      <c r="AV102" s="1">
        <f>SUM(AU91:AU102)</f>
        <v>27597.2287811549</v>
      </c>
    </row>
    <row r="103" s="1" customFormat="1" spans="1:46">
      <c r="A103" s="6"/>
      <c r="B103" s="6"/>
      <c r="C103" s="9">
        <v>12</v>
      </c>
      <c r="D103" s="12">
        <v>20.819564826129</v>
      </c>
      <c r="E103" s="13">
        <f t="shared" si="97"/>
        <v>23.9984516123333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19.1</v>
      </c>
      <c r="E107" s="9"/>
      <c r="F107" s="9"/>
      <c r="G107" s="6">
        <v>1</v>
      </c>
      <c r="H107" s="11">
        <f t="shared" ref="H107:H118" si="99">E108</f>
        <v>19.1</v>
      </c>
      <c r="I107" s="11">
        <f t="shared" ref="I107:I118" si="100">H107+273.15</f>
        <v>292.25</v>
      </c>
      <c r="J107" s="11">
        <f t="shared" ref="J107:J118" si="101">EXP(($C$18*(I107-$C$16))/($C$19*I107*$C$16))</f>
        <v>0.179047204659151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0.542880972122801</v>
      </c>
      <c r="Q107" s="17">
        <f t="shared" ref="Q107:Q118" si="105">P107*$B$109</f>
        <v>0.157435481915612</v>
      </c>
      <c r="R107" s="11">
        <f t="shared" ref="R107:R118" si="106">L107*$B$109</f>
        <v>0.87929595</v>
      </c>
      <c r="S107" s="18">
        <f t="shared" ref="S107:S118" si="107">Q107/R107</f>
        <v>0.179047204659151</v>
      </c>
      <c r="T107" s="3">
        <v>0.27</v>
      </c>
      <c r="U107" s="19">
        <f t="shared" ref="U107:U118" si="108">S107*T107</f>
        <v>0.0483427452579707</v>
      </c>
      <c r="V107" s="3">
        <v>220.1</v>
      </c>
      <c r="W107" s="21">
        <v>12.1</v>
      </c>
      <c r="X107" s="21">
        <v>4.5</v>
      </c>
      <c r="Y107" s="21">
        <v>1.5</v>
      </c>
      <c r="Z107" s="21">
        <v>6.8</v>
      </c>
      <c r="AA107" s="3">
        <v>30.2</v>
      </c>
      <c r="AB107" s="2">
        <f t="shared" ref="AB107:AB118" si="109">U107*0.67*AD107+(V107+W107+X107+Y107+Z107+AA107)/1000</f>
        <v>0.284592995403624</v>
      </c>
      <c r="AC107" s="27">
        <f t="shared" ref="AC107:AC118" si="110">$B$107/12</f>
        <v>11.2298333333333</v>
      </c>
      <c r="AD107" s="1">
        <f t="shared" ref="AD107:AD118" si="111">$B$109</f>
        <v>0.29</v>
      </c>
      <c r="AE107" s="28">
        <f t="shared" ref="AE107:AE118" si="112">$E$9/12</f>
        <v>64.89</v>
      </c>
      <c r="AF107" s="1">
        <f t="shared" ref="AF107:AF118" si="113">AE107*10000*AC107*AB107</f>
        <v>2073840.21394407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18.6694131367742</v>
      </c>
      <c r="E108" s="13">
        <f t="shared" ref="E108:E119" si="114">D107</f>
        <v>19.1</v>
      </c>
      <c r="F108" s="9" t="s">
        <v>107</v>
      </c>
      <c r="G108" s="6">
        <v>2</v>
      </c>
      <c r="H108" s="11">
        <f t="shared" si="99"/>
        <v>18.6694131367742</v>
      </c>
      <c r="I108" s="11">
        <f t="shared" si="100"/>
        <v>291.819413136774</v>
      </c>
      <c r="J108" s="11">
        <f t="shared" si="101"/>
        <v>0.170458171949577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5.5212290278772</v>
      </c>
      <c r="P108" s="11">
        <f t="shared" si="104"/>
        <v>0.941138607006885</v>
      </c>
      <c r="Q108" s="17">
        <f t="shared" si="105"/>
        <v>0.272930196031997</v>
      </c>
      <c r="R108" s="11">
        <f t="shared" si="106"/>
        <v>0.87929595</v>
      </c>
      <c r="S108" s="18">
        <f t="shared" si="107"/>
        <v>0.310396284700272</v>
      </c>
      <c r="T108" s="3">
        <v>0.27</v>
      </c>
      <c r="U108" s="19">
        <f t="shared" si="108"/>
        <v>0.0838069968690736</v>
      </c>
      <c r="V108" s="3">
        <v>220.1</v>
      </c>
      <c r="W108" s="21">
        <v>12.1</v>
      </c>
      <c r="X108" s="21">
        <v>4.5</v>
      </c>
      <c r="Y108" s="21">
        <v>1.5</v>
      </c>
      <c r="Z108" s="21">
        <v>6.8</v>
      </c>
      <c r="AA108" s="3">
        <v>30.2</v>
      </c>
      <c r="AB108" s="2">
        <f t="shared" si="109"/>
        <v>0.291483699491661</v>
      </c>
      <c r="AC108" s="27">
        <f t="shared" si="110"/>
        <v>11.2298333333333</v>
      </c>
      <c r="AD108" s="1">
        <f t="shared" si="111"/>
        <v>0.29</v>
      </c>
      <c r="AE108" s="28">
        <f t="shared" si="112"/>
        <v>64.89</v>
      </c>
      <c r="AF108" s="1">
        <f t="shared" si="113"/>
        <v>2124053.04233745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18.2008056939286</v>
      </c>
      <c r="E109" s="13">
        <f t="shared" si="114"/>
        <v>18.6694131367742</v>
      </c>
      <c r="F109" s="9" t="s">
        <v>107</v>
      </c>
      <c r="G109" s="6">
        <v>3</v>
      </c>
      <c r="H109" s="11">
        <f t="shared" si="99"/>
        <v>18.2008056939286</v>
      </c>
      <c r="I109" s="11">
        <f t="shared" si="100"/>
        <v>291.350805693929</v>
      </c>
      <c r="J109" s="11">
        <f t="shared" si="101"/>
        <v>0.161551587590882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7.61214542087031</v>
      </c>
      <c r="P109" s="11">
        <f t="shared" si="104"/>
        <v>1.22975417771426</v>
      </c>
      <c r="Q109" s="17">
        <f t="shared" si="105"/>
        <v>0.356628711537135</v>
      </c>
      <c r="R109" s="11">
        <f t="shared" si="106"/>
        <v>0.87929595</v>
      </c>
      <c r="S109" s="18">
        <f t="shared" si="107"/>
        <v>0.405584390030609</v>
      </c>
      <c r="T109" s="3">
        <v>0.27</v>
      </c>
      <c r="U109" s="19">
        <f t="shared" si="108"/>
        <v>0.109507785308264</v>
      </c>
      <c r="V109" s="3">
        <v>220.1</v>
      </c>
      <c r="W109" s="21">
        <v>12.1</v>
      </c>
      <c r="X109" s="21">
        <v>4.5</v>
      </c>
      <c r="Y109" s="21">
        <v>1.5</v>
      </c>
      <c r="Z109" s="21">
        <v>6.8</v>
      </c>
      <c r="AA109" s="3">
        <v>30.2</v>
      </c>
      <c r="AB109" s="2">
        <f t="shared" si="109"/>
        <v>0.296477362685396</v>
      </c>
      <c r="AC109" s="27">
        <f t="shared" si="110"/>
        <v>11.2298333333333</v>
      </c>
      <c r="AD109" s="1">
        <f t="shared" si="111"/>
        <v>0.29</v>
      </c>
      <c r="AE109" s="28">
        <f t="shared" si="112"/>
        <v>64.89</v>
      </c>
      <c r="AF109" s="1">
        <f t="shared" si="113"/>
        <v>2160442.06003401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22.0452890516129</v>
      </c>
      <c r="E110" s="13">
        <f t="shared" si="114"/>
        <v>18.2008056939286</v>
      </c>
      <c r="F110" s="9" t="s">
        <v>107</v>
      </c>
      <c r="G110" s="6">
        <v>4</v>
      </c>
      <c r="H110" s="11">
        <f t="shared" si="99"/>
        <v>22.0452890516129</v>
      </c>
      <c r="I110" s="11">
        <f t="shared" si="100"/>
        <v>295.195289051613</v>
      </c>
      <c r="J110" s="11">
        <f t="shared" si="101"/>
        <v>0.249650969475072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9.41444624315606</v>
      </c>
      <c r="P110" s="11">
        <f t="shared" si="104"/>
        <v>2.35032563167486</v>
      </c>
      <c r="Q110" s="17">
        <f t="shared" si="105"/>
        <v>0.681594433185709</v>
      </c>
      <c r="R110" s="11">
        <f t="shared" si="106"/>
        <v>0.87929595</v>
      </c>
      <c r="S110" s="18">
        <f t="shared" si="107"/>
        <v>0.775159300103349</v>
      </c>
      <c r="T110" s="3">
        <v>0.27</v>
      </c>
      <c r="U110" s="19">
        <f t="shared" si="108"/>
        <v>0.209293011027904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0.315865632042722</v>
      </c>
      <c r="AC110" s="27">
        <f t="shared" si="110"/>
        <v>11.2298333333333</v>
      </c>
      <c r="AD110" s="1">
        <f t="shared" si="111"/>
        <v>0.29</v>
      </c>
      <c r="AE110" s="28">
        <f t="shared" si="112"/>
        <v>64.89</v>
      </c>
      <c r="AF110" s="1">
        <f t="shared" si="113"/>
        <v>2301725.13207511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24.1840402163333</v>
      </c>
      <c r="E111" s="13">
        <f t="shared" si="114"/>
        <v>22.0452890516129</v>
      </c>
      <c r="F111" s="9" t="s">
        <v>107</v>
      </c>
      <c r="G111" s="6">
        <v>5</v>
      </c>
      <c r="H111" s="11">
        <f t="shared" si="99"/>
        <v>24.1840402163333</v>
      </c>
      <c r="I111" s="11">
        <f t="shared" si="100"/>
        <v>297.334040216333</v>
      </c>
      <c r="J111" s="11">
        <f t="shared" si="101"/>
        <v>0.316499741029195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6.71091458090714</v>
      </c>
      <c r="O111" s="11">
        <f t="shared" si="115"/>
        <v>3.38526103057406</v>
      </c>
      <c r="P111" s="11">
        <f t="shared" si="104"/>
        <v>1.07143423949292</v>
      </c>
      <c r="Q111" s="17">
        <f t="shared" si="105"/>
        <v>0.310715929452946</v>
      </c>
      <c r="R111" s="11">
        <f t="shared" si="106"/>
        <v>0.87929595</v>
      </c>
      <c r="S111" s="18">
        <f t="shared" si="107"/>
        <v>0.353368998746038</v>
      </c>
      <c r="T111" s="3">
        <v>0.27</v>
      </c>
      <c r="U111" s="19">
        <f t="shared" si="108"/>
        <v>0.0954096296614302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0.293738091043216</v>
      </c>
      <c r="AC111" s="27">
        <f t="shared" si="110"/>
        <v>11.2298333333333</v>
      </c>
      <c r="AD111" s="1">
        <f t="shared" si="111"/>
        <v>0.29</v>
      </c>
      <c r="AE111" s="28">
        <f t="shared" si="112"/>
        <v>64.89</v>
      </c>
      <c r="AF111" s="1">
        <f t="shared" si="113"/>
        <v>2140480.88115674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27.9670918477419</v>
      </c>
      <c r="E112" s="13">
        <f t="shared" si="114"/>
        <v>24.1840402163333</v>
      </c>
      <c r="F112" s="9" t="s">
        <v>109</v>
      </c>
      <c r="G112" s="6">
        <v>6</v>
      </c>
      <c r="H112" s="11">
        <f t="shared" si="99"/>
        <v>27.9670918477419</v>
      </c>
      <c r="I112" s="11">
        <f t="shared" si="100"/>
        <v>301.117091847742</v>
      </c>
      <c r="J112" s="11">
        <f t="shared" si="101"/>
        <v>0.477581777608465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5.34588179108114</v>
      </c>
      <c r="P112" s="11">
        <f t="shared" si="104"/>
        <v>2.55309572866925</v>
      </c>
      <c r="Q112" s="17">
        <f t="shared" si="105"/>
        <v>0.740397761314084</v>
      </c>
      <c r="R112" s="11">
        <f t="shared" si="106"/>
        <v>0.87929595</v>
      </c>
      <c r="S112" s="18">
        <f t="shared" si="107"/>
        <v>0.8420347680597</v>
      </c>
      <c r="T112" s="3">
        <v>0.27</v>
      </c>
      <c r="U112" s="19">
        <f t="shared" si="108"/>
        <v>0.227349387376119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0.33457398596718</v>
      </c>
      <c r="AC112" s="27">
        <f t="shared" si="110"/>
        <v>11.2298333333333</v>
      </c>
      <c r="AD112" s="1">
        <f t="shared" si="111"/>
        <v>0.29</v>
      </c>
      <c r="AE112" s="28">
        <f t="shared" si="112"/>
        <v>64.89</v>
      </c>
      <c r="AF112" s="1">
        <f t="shared" si="113"/>
        <v>2438053.63394219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27.8576173156667</v>
      </c>
      <c r="E113" s="13">
        <f t="shared" si="114"/>
        <v>27.9670918477419</v>
      </c>
      <c r="F113" s="9" t="s">
        <v>107</v>
      </c>
      <c r="G113" s="6">
        <v>7</v>
      </c>
      <c r="H113" s="11">
        <f t="shared" si="99"/>
        <v>27.8576173156667</v>
      </c>
      <c r="I113" s="11">
        <f t="shared" si="100"/>
        <v>301.007617315667</v>
      </c>
      <c r="J113" s="11">
        <f t="shared" si="101"/>
        <v>0.471998200517874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5.82484106241189</v>
      </c>
      <c r="P113" s="11">
        <f t="shared" si="104"/>
        <v>2.74931449976103</v>
      </c>
      <c r="Q113" s="17">
        <f t="shared" si="105"/>
        <v>0.797301204930699</v>
      </c>
      <c r="R113" s="11">
        <f t="shared" si="106"/>
        <v>0.87929595</v>
      </c>
      <c r="S113" s="18">
        <f t="shared" si="107"/>
        <v>0.906749547670155</v>
      </c>
      <c r="T113" s="3">
        <v>0.27</v>
      </c>
      <c r="U113" s="19">
        <f t="shared" si="108"/>
        <v>0.244822377870942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0.337968988020324</v>
      </c>
      <c r="AC113" s="27">
        <f t="shared" si="110"/>
        <v>11.2298333333333</v>
      </c>
      <c r="AD113" s="1">
        <f t="shared" si="111"/>
        <v>0.29</v>
      </c>
      <c r="AE113" s="28">
        <f t="shared" si="112"/>
        <v>64.89</v>
      </c>
      <c r="AF113" s="1">
        <f t="shared" si="113"/>
        <v>2462793.14579928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27.3822826941936</v>
      </c>
      <c r="E114" s="13">
        <f t="shared" si="114"/>
        <v>27.8576173156667</v>
      </c>
      <c r="F114" s="9" t="s">
        <v>107</v>
      </c>
      <c r="G114" s="6">
        <v>8</v>
      </c>
      <c r="H114" s="11">
        <f t="shared" si="99"/>
        <v>27.3822826941936</v>
      </c>
      <c r="I114" s="11">
        <f t="shared" si="100"/>
        <v>300.532282694194</v>
      </c>
      <c r="J114" s="11">
        <f t="shared" si="101"/>
        <v>0.44845721499041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6.10758156265086</v>
      </c>
      <c r="P114" s="11">
        <f t="shared" si="104"/>
        <v>2.73898901791318</v>
      </c>
      <c r="Q114" s="17">
        <f t="shared" si="105"/>
        <v>0.794306815194823</v>
      </c>
      <c r="R114" s="11">
        <f t="shared" si="106"/>
        <v>0.87929595</v>
      </c>
      <c r="S114" s="18">
        <f t="shared" si="107"/>
        <v>0.90334410751559</v>
      </c>
      <c r="T114" s="3">
        <v>0.27</v>
      </c>
      <c r="U114" s="19">
        <f t="shared" si="108"/>
        <v>0.243902909029209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0.337790335224375</v>
      </c>
      <c r="AC114" s="27">
        <f t="shared" si="110"/>
        <v>11.2298333333333</v>
      </c>
      <c r="AD114" s="1">
        <f t="shared" si="111"/>
        <v>0.29</v>
      </c>
      <c r="AE114" s="28">
        <f t="shared" si="112"/>
        <v>64.89</v>
      </c>
      <c r="AF114" s="1">
        <f t="shared" si="113"/>
        <v>2461491.29593454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27.1195281783871</v>
      </c>
      <c r="E115" s="13">
        <f t="shared" si="114"/>
        <v>27.3822826941936</v>
      </c>
      <c r="F115" s="9" t="s">
        <v>107</v>
      </c>
      <c r="G115" s="6">
        <v>9</v>
      </c>
      <c r="H115" s="11">
        <f t="shared" si="99"/>
        <v>27.1195281783871</v>
      </c>
      <c r="I115" s="11">
        <f t="shared" si="100"/>
        <v>300.269528178387</v>
      </c>
      <c r="J115" s="11">
        <f t="shared" si="101"/>
        <v>0.435921680719121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6.40064754473767</v>
      </c>
      <c r="P115" s="11">
        <f t="shared" si="104"/>
        <v>2.79018103539276</v>
      </c>
      <c r="Q115" s="17">
        <f t="shared" si="105"/>
        <v>0.809152500263901</v>
      </c>
      <c r="R115" s="11">
        <f t="shared" si="106"/>
        <v>0.87929595</v>
      </c>
      <c r="S115" s="18">
        <f t="shared" si="107"/>
        <v>0.920227712027902</v>
      </c>
      <c r="T115" s="3">
        <v>0.27</v>
      </c>
      <c r="U115" s="19">
        <f t="shared" si="108"/>
        <v>0.248461482247534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09"/>
        <v>0.338676066000696</v>
      </c>
      <c r="AC115" s="27">
        <f t="shared" si="110"/>
        <v>11.2298333333333</v>
      </c>
      <c r="AD115" s="1">
        <f t="shared" si="111"/>
        <v>0.29</v>
      </c>
      <c r="AE115" s="28">
        <f t="shared" si="112"/>
        <v>64.89</v>
      </c>
      <c r="AF115" s="1">
        <f t="shared" si="113"/>
        <v>2467945.65051223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26.950817996</v>
      </c>
      <c r="E116" s="13">
        <f t="shared" si="114"/>
        <v>27.1195281783871</v>
      </c>
      <c r="F116" s="9" t="s">
        <v>107</v>
      </c>
      <c r="G116" s="6">
        <v>10</v>
      </c>
      <c r="H116" s="11">
        <f t="shared" si="99"/>
        <v>26.950817996</v>
      </c>
      <c r="I116" s="11">
        <f t="shared" si="100"/>
        <v>300.100817996</v>
      </c>
      <c r="J116" s="11">
        <f t="shared" si="101"/>
        <v>0.428046970507655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6.64252150934491</v>
      </c>
      <c r="P116" s="11">
        <f t="shared" si="104"/>
        <v>2.84331120860702</v>
      </c>
      <c r="Q116" s="17">
        <f t="shared" si="105"/>
        <v>0.824560250496037</v>
      </c>
      <c r="R116" s="11">
        <f t="shared" si="106"/>
        <v>0.87929595</v>
      </c>
      <c r="S116" s="18">
        <f t="shared" si="107"/>
        <v>0.937750538366562</v>
      </c>
      <c r="T116" s="3">
        <v>0.27</v>
      </c>
      <c r="U116" s="19">
        <f t="shared" si="108"/>
        <v>0.253192645358972</v>
      </c>
      <c r="V116" s="3">
        <v>229.1</v>
      </c>
      <c r="W116" s="21">
        <v>15.1</v>
      </c>
      <c r="X116" s="21">
        <v>6</v>
      </c>
      <c r="Y116" s="21">
        <v>3</v>
      </c>
      <c r="Z116" s="21">
        <v>7</v>
      </c>
      <c r="AA116" s="3">
        <v>30.2</v>
      </c>
      <c r="AB116" s="2">
        <f t="shared" si="109"/>
        <v>0.339595330993248</v>
      </c>
      <c r="AC116" s="27">
        <f t="shared" si="110"/>
        <v>11.2298333333333</v>
      </c>
      <c r="AD116" s="1">
        <f t="shared" si="111"/>
        <v>0.29</v>
      </c>
      <c r="AE116" s="28">
        <f t="shared" si="112"/>
        <v>64.89</v>
      </c>
      <c r="AF116" s="1">
        <f t="shared" si="113"/>
        <v>2474644.3702264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25.4138009464516</v>
      </c>
      <c r="E117" s="13">
        <f t="shared" si="114"/>
        <v>26.950817996</v>
      </c>
      <c r="F117" s="9" t="s">
        <v>107</v>
      </c>
      <c r="G117" s="6">
        <v>11</v>
      </c>
      <c r="H117" s="11">
        <f t="shared" si="99"/>
        <v>25.4138009464516</v>
      </c>
      <c r="I117" s="11">
        <f t="shared" si="100"/>
        <v>298.563800946452</v>
      </c>
      <c r="J117" s="11">
        <f t="shared" si="101"/>
        <v>0.362202921452839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3.60924978570099</v>
      </c>
      <c r="O117" s="11">
        <f t="shared" si="115"/>
        <v>3.22201551503689</v>
      </c>
      <c r="P117" s="11">
        <f t="shared" si="104"/>
        <v>1.16702343251274</v>
      </c>
      <c r="Q117" s="17">
        <f t="shared" si="105"/>
        <v>0.338436795428694</v>
      </c>
      <c r="R117" s="11">
        <f t="shared" si="106"/>
        <v>0.87929595</v>
      </c>
      <c r="S117" s="18">
        <f t="shared" si="107"/>
        <v>0.384895205566105</v>
      </c>
      <c r="T117" s="3">
        <v>0.27</v>
      </c>
      <c r="U117" s="19">
        <f t="shared" si="108"/>
        <v>0.103921705502848</v>
      </c>
      <c r="V117" s="3">
        <v>229.1</v>
      </c>
      <c r="W117" s="21">
        <v>15.1</v>
      </c>
      <c r="X117" s="21">
        <v>6</v>
      </c>
      <c r="Y117" s="21">
        <v>3</v>
      </c>
      <c r="Z117" s="21">
        <v>7</v>
      </c>
      <c r="AA117" s="3">
        <v>30.2</v>
      </c>
      <c r="AB117" s="2">
        <f t="shared" si="109"/>
        <v>0.310591987379203</v>
      </c>
      <c r="AC117" s="27">
        <f t="shared" si="110"/>
        <v>11.2298333333333</v>
      </c>
      <c r="AD117" s="1">
        <f t="shared" si="111"/>
        <v>0.29</v>
      </c>
      <c r="AE117" s="28">
        <f t="shared" si="112"/>
        <v>64.89</v>
      </c>
      <c r="AF117" s="1">
        <f t="shared" si="113"/>
        <v>2263295.87853096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23.9984516123333</v>
      </c>
      <c r="E118" s="13">
        <f t="shared" si="114"/>
        <v>25.4138009464516</v>
      </c>
      <c r="F118" s="9" t="s">
        <v>109</v>
      </c>
      <c r="G118" s="6">
        <v>12</v>
      </c>
      <c r="H118" s="11">
        <f t="shared" si="99"/>
        <v>23.9984516123333</v>
      </c>
      <c r="I118" s="11">
        <f t="shared" si="100"/>
        <v>297.148451612333</v>
      </c>
      <c r="J118" s="11">
        <f t="shared" si="101"/>
        <v>0.310092240301128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5.08704708252416</v>
      </c>
      <c r="P118" s="11">
        <f t="shared" si="104"/>
        <v>1.57745382633723</v>
      </c>
      <c r="Q118" s="17">
        <f t="shared" si="105"/>
        <v>0.457461609637798</v>
      </c>
      <c r="R118" s="11">
        <f t="shared" si="106"/>
        <v>0.87929595</v>
      </c>
      <c r="S118" s="18">
        <f t="shared" si="107"/>
        <v>0.520258974964911</v>
      </c>
      <c r="T118" s="3">
        <v>0.27</v>
      </c>
      <c r="U118" s="19">
        <f t="shared" si="108"/>
        <v>0.140469923240526</v>
      </c>
      <c r="V118" s="3">
        <v>220.1</v>
      </c>
      <c r="W118" s="21">
        <v>12.1</v>
      </c>
      <c r="X118" s="21">
        <v>4.5</v>
      </c>
      <c r="Y118" s="21">
        <v>1.5</v>
      </c>
      <c r="Z118" s="21">
        <v>6.8</v>
      </c>
      <c r="AA118" s="3">
        <v>30.2</v>
      </c>
      <c r="AB118" s="2">
        <f t="shared" si="109"/>
        <v>0.302493306085634</v>
      </c>
      <c r="AC118" s="27">
        <f t="shared" si="110"/>
        <v>11.2298333333333</v>
      </c>
      <c r="AD118" s="1">
        <f t="shared" si="111"/>
        <v>0.29</v>
      </c>
      <c r="AE118" s="28">
        <f t="shared" si="112"/>
        <v>64.89</v>
      </c>
      <c r="AF118" s="1">
        <f t="shared" si="113"/>
        <v>2204280.47331095</v>
      </c>
      <c r="AG118" s="1">
        <f>SUM(AF107:AF118)</f>
        <v>27573045.7778039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20.819564826129</v>
      </c>
      <c r="E119" s="13">
        <f t="shared" si="114"/>
        <v>23.9984516123333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19.1</v>
      </c>
      <c r="E123" s="9"/>
      <c r="F123" s="9"/>
      <c r="G123" s="6">
        <v>1</v>
      </c>
      <c r="H123" s="11">
        <f t="shared" ref="H123:H134" si="116">E124</f>
        <v>19.1</v>
      </c>
      <c r="I123" s="11">
        <f t="shared" ref="I123:I134" si="117">H123+273.15</f>
        <v>292.25</v>
      </c>
      <c r="J123" s="11">
        <f t="shared" ref="J123:J134" si="118">EXP(($C$18*(I123-$C$16))/($C$19*I123*$C$16))</f>
        <v>0.179047204659151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0.0933229840124425</v>
      </c>
      <c r="Q123" s="17">
        <f t="shared" ref="Q123:Q134" si="122">P123*$B$125</f>
        <v>0.024263975843235</v>
      </c>
      <c r="R123" s="11">
        <f t="shared" ref="R123:R134" si="123">L123*$B$125</f>
        <v>0.1355172</v>
      </c>
      <c r="S123" s="18">
        <f t="shared" ref="S123:S134" si="124">Q123/R123</f>
        <v>0.179047204659151</v>
      </c>
      <c r="T123" s="3">
        <v>0.01</v>
      </c>
      <c r="U123" s="19">
        <f t="shared" ref="U123:U134" si="125">S123*T123</f>
        <v>0.00179047204659151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0.00728047204659151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1.6</v>
      </c>
      <c r="AX123" s="1">
        <f t="shared" ref="AX123:AX134" si="132">AW123*10000*AV123*0.67*AU123*AT123</f>
        <v>1057.66648785548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18.6694131367742</v>
      </c>
      <c r="E124" s="13">
        <f t="shared" ref="E124:E135" si="133">D123</f>
        <v>19.1</v>
      </c>
      <c r="F124" s="9" t="s">
        <v>107</v>
      </c>
      <c r="G124" s="6">
        <v>2</v>
      </c>
      <c r="H124" s="11">
        <f t="shared" si="116"/>
        <v>18.6694131367742</v>
      </c>
      <c r="I124" s="11">
        <f t="shared" si="117"/>
        <v>291.819413136774</v>
      </c>
      <c r="J124" s="11">
        <f t="shared" si="118"/>
        <v>0.170458171949577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0.949117015987558</v>
      </c>
      <c r="P124" s="11">
        <f t="shared" si="121"/>
        <v>0.161784751511476</v>
      </c>
      <c r="Q124" s="17">
        <f t="shared" si="122"/>
        <v>0.0420640353929838</v>
      </c>
      <c r="R124" s="11">
        <f t="shared" si="123"/>
        <v>0.1355172</v>
      </c>
      <c r="S124" s="18">
        <f t="shared" si="124"/>
        <v>0.310396284700273</v>
      </c>
      <c r="T124" s="3">
        <v>0.01</v>
      </c>
      <c r="U124" s="19">
        <f t="shared" si="125"/>
        <v>0.00310396284700273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0.00859396284700273</v>
      </c>
      <c r="AU124" s="27">
        <f t="shared" si="129"/>
        <v>52.122</v>
      </c>
      <c r="AV124" s="1">
        <f t="shared" si="130"/>
        <v>0.26</v>
      </c>
      <c r="AW124" s="2">
        <f t="shared" si="131"/>
        <v>1.6</v>
      </c>
      <c r="AX124" s="1">
        <f t="shared" si="132"/>
        <v>1248.48312622879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18.2008056939286</v>
      </c>
      <c r="E125" s="13">
        <f t="shared" si="133"/>
        <v>18.6694131367742</v>
      </c>
      <c r="F125" s="9" t="s">
        <v>107</v>
      </c>
      <c r="G125" s="6">
        <v>3</v>
      </c>
      <c r="H125" s="11">
        <f t="shared" si="116"/>
        <v>18.2008056939286</v>
      </c>
      <c r="I125" s="11">
        <f t="shared" si="117"/>
        <v>291.350805693929</v>
      </c>
      <c r="J125" s="11">
        <f t="shared" si="118"/>
        <v>0.161551587590882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1.30855226447608</v>
      </c>
      <c r="P125" s="11">
        <f t="shared" si="121"/>
        <v>0.211398695771754</v>
      </c>
      <c r="Q125" s="17">
        <f t="shared" si="122"/>
        <v>0.0549636609006561</v>
      </c>
      <c r="R125" s="11">
        <f t="shared" si="123"/>
        <v>0.1355172</v>
      </c>
      <c r="S125" s="18">
        <f t="shared" si="124"/>
        <v>0.405584390030609</v>
      </c>
      <c r="T125" s="3">
        <v>0.01</v>
      </c>
      <c r="U125" s="19">
        <f t="shared" si="125"/>
        <v>0.00405584390030609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0.005</v>
      </c>
      <c r="AF125" s="3">
        <v>0.49</v>
      </c>
      <c r="AG125" s="19">
        <f t="shared" si="126"/>
        <v>0.00245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0.0140058439003061</v>
      </c>
      <c r="AU125" s="27">
        <f t="shared" si="129"/>
        <v>52.122</v>
      </c>
      <c r="AV125" s="1">
        <f t="shared" si="130"/>
        <v>0.26</v>
      </c>
      <c r="AW125" s="2">
        <f t="shared" si="131"/>
        <v>1.6</v>
      </c>
      <c r="AX125" s="1">
        <f t="shared" si="132"/>
        <v>2034.69110693503</v>
      </c>
    </row>
    <row r="126" s="1" customFormat="1" spans="1:50">
      <c r="A126" s="6"/>
      <c r="B126" s="6"/>
      <c r="C126" s="9">
        <v>3</v>
      </c>
      <c r="D126" s="12">
        <v>22.0452890516129</v>
      </c>
      <c r="E126" s="13">
        <f t="shared" si="133"/>
        <v>18.2008056939286</v>
      </c>
      <c r="F126" s="9" t="s">
        <v>107</v>
      </c>
      <c r="G126" s="6">
        <v>4</v>
      </c>
      <c r="H126" s="11">
        <f t="shared" si="116"/>
        <v>22.0452890516129</v>
      </c>
      <c r="I126" s="11">
        <f t="shared" si="117"/>
        <v>295.195289051613</v>
      </c>
      <c r="J126" s="11">
        <f t="shared" si="118"/>
        <v>0.249650969475072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1.61837356870433</v>
      </c>
      <c r="P126" s="11">
        <f t="shared" si="121"/>
        <v>0.404028530399868</v>
      </c>
      <c r="Q126" s="17">
        <f t="shared" si="122"/>
        <v>0.105047417903966</v>
      </c>
      <c r="R126" s="11">
        <f t="shared" si="123"/>
        <v>0.1355172</v>
      </c>
      <c r="S126" s="18">
        <f t="shared" si="124"/>
        <v>0.775159300103349</v>
      </c>
      <c r="T126" s="3">
        <v>0.01</v>
      </c>
      <c r="U126" s="19">
        <f t="shared" si="125"/>
        <v>0.00775159300103349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0.005</v>
      </c>
      <c r="AF126" s="3">
        <v>0.49</v>
      </c>
      <c r="AG126" s="19">
        <f t="shared" si="126"/>
        <v>0.00245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0.0177015930010335</v>
      </c>
      <c r="AU126" s="27">
        <f t="shared" si="129"/>
        <v>52.122</v>
      </c>
      <c r="AV126" s="1">
        <f t="shared" si="130"/>
        <v>0.26</v>
      </c>
      <c r="AW126" s="2">
        <f t="shared" si="131"/>
        <v>1.6</v>
      </c>
      <c r="AX126" s="1">
        <f t="shared" si="132"/>
        <v>2571.58898201051</v>
      </c>
    </row>
    <row r="127" s="1" customFormat="1" spans="1:50">
      <c r="A127" s="6"/>
      <c r="B127" s="6"/>
      <c r="C127" s="9">
        <v>4</v>
      </c>
      <c r="D127" s="12">
        <v>24.1840402163333</v>
      </c>
      <c r="E127" s="13">
        <f t="shared" si="133"/>
        <v>22.0452890516129</v>
      </c>
      <c r="F127" s="9" t="s">
        <v>107</v>
      </c>
      <c r="G127" s="6">
        <v>5</v>
      </c>
      <c r="H127" s="11">
        <f t="shared" si="116"/>
        <v>24.1840402163333</v>
      </c>
      <c r="I127" s="11">
        <f t="shared" si="117"/>
        <v>297.334040216333</v>
      </c>
      <c r="J127" s="11">
        <f t="shared" si="118"/>
        <v>0.316499741029195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1.15362778638924</v>
      </c>
      <c r="O127" s="11">
        <f t="shared" si="134"/>
        <v>0.581937251915223</v>
      </c>
      <c r="P127" s="11">
        <f t="shared" si="121"/>
        <v>0.18418298952641</v>
      </c>
      <c r="Q127" s="17">
        <f t="shared" si="122"/>
        <v>0.0478875772768666</v>
      </c>
      <c r="R127" s="11">
        <f t="shared" si="123"/>
        <v>0.1355172</v>
      </c>
      <c r="S127" s="18">
        <f t="shared" si="124"/>
        <v>0.353368998746038</v>
      </c>
      <c r="T127" s="3">
        <v>0.01</v>
      </c>
      <c r="U127" s="19">
        <f t="shared" si="125"/>
        <v>0.00353368998746038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0.01</v>
      </c>
      <c r="AF127" s="3">
        <v>0.49</v>
      </c>
      <c r="AG127" s="19">
        <f t="shared" si="126"/>
        <v>0.0049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0.0184336899874604</v>
      </c>
      <c r="AU127" s="27">
        <f t="shared" si="129"/>
        <v>52.122</v>
      </c>
      <c r="AV127" s="1">
        <f t="shared" si="130"/>
        <v>0.26</v>
      </c>
      <c r="AW127" s="2">
        <f t="shared" si="131"/>
        <v>1.6</v>
      </c>
      <c r="AX127" s="1">
        <f t="shared" si="132"/>
        <v>2677.94396056801</v>
      </c>
    </row>
    <row r="128" s="1" customFormat="1" spans="1:50">
      <c r="A128" s="6"/>
      <c r="B128" s="6"/>
      <c r="C128" s="9">
        <v>5</v>
      </c>
      <c r="D128" s="12">
        <v>27.9670918477419</v>
      </c>
      <c r="E128" s="13">
        <f t="shared" si="133"/>
        <v>24.1840402163333</v>
      </c>
      <c r="F128" s="9" t="s">
        <v>109</v>
      </c>
      <c r="G128" s="6">
        <v>6</v>
      </c>
      <c r="H128" s="11">
        <f t="shared" si="116"/>
        <v>27.9670918477419</v>
      </c>
      <c r="I128" s="11">
        <f t="shared" si="117"/>
        <v>301.117091847742</v>
      </c>
      <c r="J128" s="11">
        <f t="shared" si="118"/>
        <v>0.477581777608465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0.918974262388813</v>
      </c>
      <c r="P128" s="11">
        <f t="shared" si="121"/>
        <v>0.438885361808077</v>
      </c>
      <c r="Q128" s="17">
        <f t="shared" si="122"/>
        <v>0.1141101940701</v>
      </c>
      <c r="R128" s="11">
        <f t="shared" si="123"/>
        <v>0.1355172</v>
      </c>
      <c r="S128" s="18">
        <f t="shared" si="124"/>
        <v>0.8420347680597</v>
      </c>
      <c r="T128" s="3">
        <v>0.01</v>
      </c>
      <c r="U128" s="19">
        <f t="shared" si="125"/>
        <v>0.008420347680597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0.01</v>
      </c>
      <c r="AF128" s="3">
        <v>0.49</v>
      </c>
      <c r="AG128" s="19">
        <f t="shared" si="126"/>
        <v>0.0049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0.023320347680597</v>
      </c>
      <c r="AU128" s="27">
        <f t="shared" si="129"/>
        <v>52.122</v>
      </c>
      <c r="AV128" s="1">
        <f t="shared" si="130"/>
        <v>0.26</v>
      </c>
      <c r="AW128" s="2">
        <f t="shared" si="131"/>
        <v>1.6</v>
      </c>
      <c r="AX128" s="1">
        <f t="shared" si="132"/>
        <v>3387.85041259147</v>
      </c>
    </row>
    <row r="129" s="1" customFormat="1" spans="1:50">
      <c r="A129" s="6"/>
      <c r="B129" s="6"/>
      <c r="C129" s="9">
        <v>6</v>
      </c>
      <c r="D129" s="12">
        <v>27.8576173156667</v>
      </c>
      <c r="E129" s="13">
        <f t="shared" si="133"/>
        <v>27.9670918477419</v>
      </c>
      <c r="F129" s="9" t="s">
        <v>107</v>
      </c>
      <c r="G129" s="6">
        <v>7</v>
      </c>
      <c r="H129" s="11">
        <f t="shared" si="116"/>
        <v>27.8576173156667</v>
      </c>
      <c r="I129" s="11">
        <f t="shared" si="117"/>
        <v>301.007617315667</v>
      </c>
      <c r="J129" s="11">
        <f t="shared" si="118"/>
        <v>0.471998200517874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1.00130890058074</v>
      </c>
      <c r="P129" s="11">
        <f t="shared" si="121"/>
        <v>0.472615999236638</v>
      </c>
      <c r="Q129" s="17">
        <f t="shared" si="122"/>
        <v>0.122880159801526</v>
      </c>
      <c r="R129" s="11">
        <f t="shared" si="123"/>
        <v>0.1355172</v>
      </c>
      <c r="S129" s="18">
        <f t="shared" si="124"/>
        <v>0.906749547670155</v>
      </c>
      <c r="T129" s="3">
        <v>0.01</v>
      </c>
      <c r="U129" s="19">
        <f t="shared" si="125"/>
        <v>0.00906749547670155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0.01</v>
      </c>
      <c r="AF129" s="3">
        <v>0.49</v>
      </c>
      <c r="AG129" s="19">
        <f t="shared" si="126"/>
        <v>0.0049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0.0239674954767016</v>
      </c>
      <c r="AU129" s="27">
        <f t="shared" si="129"/>
        <v>52.122</v>
      </c>
      <c r="AV129" s="1">
        <f t="shared" si="130"/>
        <v>0.26</v>
      </c>
      <c r="AW129" s="2">
        <f t="shared" si="131"/>
        <v>1.6</v>
      </c>
      <c r="AX129" s="1">
        <f t="shared" si="132"/>
        <v>3481.86444523236</v>
      </c>
    </row>
    <row r="130" s="1" customFormat="1" spans="1:50">
      <c r="A130" s="6"/>
      <c r="B130" s="6"/>
      <c r="C130" s="9">
        <v>7</v>
      </c>
      <c r="D130" s="12">
        <v>27.3822826941936</v>
      </c>
      <c r="E130" s="13">
        <f t="shared" si="133"/>
        <v>27.8576173156667</v>
      </c>
      <c r="F130" s="9" t="s">
        <v>107</v>
      </c>
      <c r="G130" s="6">
        <v>8</v>
      </c>
      <c r="H130" s="11">
        <f t="shared" si="116"/>
        <v>27.3822826941936</v>
      </c>
      <c r="I130" s="11">
        <f t="shared" si="117"/>
        <v>300.532282694194</v>
      </c>
      <c r="J130" s="11">
        <f t="shared" si="118"/>
        <v>0.44845721499041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1.0499129013441</v>
      </c>
      <c r="P130" s="11">
        <f t="shared" si="121"/>
        <v>0.470841015719276</v>
      </c>
      <c r="Q130" s="17">
        <f t="shared" si="122"/>
        <v>0.122418664087012</v>
      </c>
      <c r="R130" s="11">
        <f t="shared" si="123"/>
        <v>0.1355172</v>
      </c>
      <c r="S130" s="18">
        <f t="shared" si="124"/>
        <v>0.90334410751559</v>
      </c>
      <c r="T130" s="3">
        <v>0.01</v>
      </c>
      <c r="U130" s="19">
        <f t="shared" si="125"/>
        <v>0.0090334410751559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0.01</v>
      </c>
      <c r="AF130" s="3">
        <v>0.49</v>
      </c>
      <c r="AG130" s="19">
        <f t="shared" si="126"/>
        <v>0.0049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0.0239334410751559</v>
      </c>
      <c r="AU130" s="27">
        <f t="shared" si="129"/>
        <v>52.122</v>
      </c>
      <c r="AV130" s="1">
        <f t="shared" si="130"/>
        <v>0.26</v>
      </c>
      <c r="AW130" s="2">
        <f t="shared" si="131"/>
        <v>1.6</v>
      </c>
      <c r="AX130" s="1">
        <f t="shared" si="132"/>
        <v>3476.91721117277</v>
      </c>
    </row>
    <row r="131" s="1" customFormat="1" spans="1:50">
      <c r="A131" s="6"/>
      <c r="B131" s="6"/>
      <c r="C131" s="9">
        <v>8</v>
      </c>
      <c r="D131" s="12">
        <v>27.1195281783871</v>
      </c>
      <c r="E131" s="13">
        <f t="shared" si="133"/>
        <v>27.3822826941936</v>
      </c>
      <c r="F131" s="9" t="s">
        <v>107</v>
      </c>
      <c r="G131" s="6">
        <v>9</v>
      </c>
      <c r="H131" s="11">
        <f t="shared" si="116"/>
        <v>27.1195281783871</v>
      </c>
      <c r="I131" s="11">
        <f t="shared" si="117"/>
        <v>300.269528178387</v>
      </c>
      <c r="J131" s="11">
        <f t="shared" si="118"/>
        <v>0.435921680719121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1.10029188562482</v>
      </c>
      <c r="P131" s="11">
        <f t="shared" si="121"/>
        <v>0.479641088063183</v>
      </c>
      <c r="Q131" s="17">
        <f t="shared" si="122"/>
        <v>0.124706682896428</v>
      </c>
      <c r="R131" s="11">
        <f t="shared" si="123"/>
        <v>0.1355172</v>
      </c>
      <c r="S131" s="18">
        <f t="shared" si="124"/>
        <v>0.920227712027902</v>
      </c>
      <c r="T131" s="3">
        <v>0.01</v>
      </c>
      <c r="U131" s="19">
        <f t="shared" si="125"/>
        <v>0.00920227712027902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0.01</v>
      </c>
      <c r="AF131" s="3">
        <v>0.49</v>
      </c>
      <c r="AG131" s="19">
        <f t="shared" si="126"/>
        <v>0.0049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0.024102277120279</v>
      </c>
      <c r="AU131" s="27">
        <f t="shared" si="129"/>
        <v>52.122</v>
      </c>
      <c r="AV131" s="1">
        <f t="shared" si="130"/>
        <v>0.26</v>
      </c>
      <c r="AW131" s="2">
        <f t="shared" si="131"/>
        <v>1.6</v>
      </c>
      <c r="AX131" s="1">
        <f t="shared" si="132"/>
        <v>3501.4447728097</v>
      </c>
    </row>
    <row r="132" s="1" customFormat="1" spans="1:50">
      <c r="A132" s="6"/>
      <c r="B132" s="6"/>
      <c r="C132" s="9">
        <v>9</v>
      </c>
      <c r="D132" s="12">
        <v>26.950817996</v>
      </c>
      <c r="E132" s="13">
        <f t="shared" si="133"/>
        <v>27.1195281783871</v>
      </c>
      <c r="F132" s="9" t="s">
        <v>107</v>
      </c>
      <c r="G132" s="6">
        <v>10</v>
      </c>
      <c r="H132" s="11">
        <f t="shared" si="116"/>
        <v>26.950817996</v>
      </c>
      <c r="I132" s="11">
        <f t="shared" si="117"/>
        <v>300.100817996</v>
      </c>
      <c r="J132" s="11">
        <f t="shared" si="118"/>
        <v>0.428046970507655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1.14187079756164</v>
      </c>
      <c r="P132" s="11">
        <f t="shared" si="121"/>
        <v>0.488774335607419</v>
      </c>
      <c r="Q132" s="17">
        <f t="shared" si="122"/>
        <v>0.127081327257929</v>
      </c>
      <c r="R132" s="11">
        <f t="shared" si="123"/>
        <v>0.1355172</v>
      </c>
      <c r="S132" s="18">
        <f t="shared" si="124"/>
        <v>0.937750538366562</v>
      </c>
      <c r="T132" s="3">
        <v>0.01</v>
      </c>
      <c r="U132" s="19">
        <f t="shared" si="125"/>
        <v>0.00937750538366562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0.0193275053836656</v>
      </c>
      <c r="AU132" s="27">
        <f t="shared" si="129"/>
        <v>52.122</v>
      </c>
      <c r="AV132" s="1">
        <f t="shared" si="130"/>
        <v>0.26</v>
      </c>
      <c r="AW132" s="2">
        <f t="shared" si="131"/>
        <v>1.6</v>
      </c>
      <c r="AX132" s="1">
        <f t="shared" si="132"/>
        <v>2807.792490285</v>
      </c>
    </row>
    <row r="133" s="1" customFormat="1" spans="1:50">
      <c r="A133" s="6"/>
      <c r="B133" s="6"/>
      <c r="C133" s="9">
        <v>10</v>
      </c>
      <c r="D133" s="12">
        <v>25.4138009464516</v>
      </c>
      <c r="E133" s="13">
        <f t="shared" si="133"/>
        <v>26.950817996</v>
      </c>
      <c r="F133" s="9" t="s">
        <v>107</v>
      </c>
      <c r="G133" s="6">
        <v>11</v>
      </c>
      <c r="H133" s="11">
        <f t="shared" si="116"/>
        <v>25.4138009464516</v>
      </c>
      <c r="I133" s="11">
        <f t="shared" si="117"/>
        <v>298.563800946452</v>
      </c>
      <c r="J133" s="11">
        <f t="shared" si="118"/>
        <v>0.362202921452839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0.620441638856509</v>
      </c>
      <c r="O133" s="11">
        <f t="shared" si="134"/>
        <v>0.553874823097711</v>
      </c>
      <c r="P133" s="11">
        <f t="shared" si="121"/>
        <v>0.200615079045165</v>
      </c>
      <c r="Q133" s="17">
        <f t="shared" si="122"/>
        <v>0.052159920551743</v>
      </c>
      <c r="R133" s="11">
        <f t="shared" si="123"/>
        <v>0.1355172</v>
      </c>
      <c r="S133" s="18">
        <f t="shared" si="124"/>
        <v>0.384895205566105</v>
      </c>
      <c r="T133" s="3">
        <v>0.01</v>
      </c>
      <c r="U133" s="19">
        <f t="shared" si="125"/>
        <v>0.00384895205566105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0.013798952055661</v>
      </c>
      <c r="AU133" s="27">
        <f t="shared" si="129"/>
        <v>52.122</v>
      </c>
      <c r="AV133" s="1">
        <f t="shared" si="130"/>
        <v>0.26</v>
      </c>
      <c r="AW133" s="2">
        <f t="shared" si="131"/>
        <v>1.6</v>
      </c>
      <c r="AX133" s="1">
        <f t="shared" si="132"/>
        <v>2004.63501039468</v>
      </c>
    </row>
    <row r="134" s="1" customFormat="1" spans="1:51">
      <c r="A134" s="6"/>
      <c r="B134" s="6"/>
      <c r="C134" s="9">
        <v>11</v>
      </c>
      <c r="D134" s="12">
        <v>23.9984516123333</v>
      </c>
      <c r="E134" s="13">
        <f t="shared" si="133"/>
        <v>25.4138009464516</v>
      </c>
      <c r="F134" s="9" t="s">
        <v>109</v>
      </c>
      <c r="G134" s="6">
        <v>12</v>
      </c>
      <c r="H134" s="11">
        <f t="shared" si="116"/>
        <v>23.9984516123333</v>
      </c>
      <c r="I134" s="11">
        <f t="shared" si="117"/>
        <v>297.148451612333</v>
      </c>
      <c r="J134" s="11">
        <f t="shared" si="118"/>
        <v>0.310092240301128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0.874479744052546</v>
      </c>
      <c r="P134" s="11">
        <f t="shared" si="121"/>
        <v>0.271169382931211</v>
      </c>
      <c r="Q134" s="17">
        <f t="shared" si="122"/>
        <v>0.0705040395621148</v>
      </c>
      <c r="R134" s="11">
        <f t="shared" si="123"/>
        <v>0.1355172</v>
      </c>
      <c r="S134" s="18">
        <f t="shared" si="124"/>
        <v>0.520258974964911</v>
      </c>
      <c r="T134" s="3">
        <v>0.01</v>
      </c>
      <c r="U134" s="19">
        <f t="shared" si="125"/>
        <v>0.00520258974964911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0.0106925897496491</v>
      </c>
      <c r="AU134" s="27">
        <f t="shared" si="129"/>
        <v>52.122</v>
      </c>
      <c r="AV134" s="1">
        <f t="shared" si="130"/>
        <v>0.26</v>
      </c>
      <c r="AW134" s="2">
        <f t="shared" si="131"/>
        <v>1.6</v>
      </c>
      <c r="AX134" s="1">
        <f t="shared" si="132"/>
        <v>1553.35997092187</v>
      </c>
      <c r="AY134" s="1">
        <f>SUM(AX123:AX134)</f>
        <v>29804.2379770057</v>
      </c>
    </row>
    <row r="135" s="1" customFormat="1" spans="1:46">
      <c r="A135" s="6"/>
      <c r="B135" s="6"/>
      <c r="C135" s="9">
        <v>12</v>
      </c>
      <c r="D135" s="12">
        <v>20.819564826129</v>
      </c>
      <c r="E135" s="13">
        <f t="shared" si="133"/>
        <v>23.9984516123333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19.1</v>
      </c>
      <c r="E139" s="9"/>
      <c r="F139" s="9"/>
      <c r="G139" s="6">
        <v>1</v>
      </c>
      <c r="H139" s="11">
        <f t="shared" ref="H139:H150" si="135">E140</f>
        <v>19.1</v>
      </c>
      <c r="I139" s="11">
        <f t="shared" ref="I139:I150" si="136">H139+273.15</f>
        <v>292.25</v>
      </c>
      <c r="J139" s="11">
        <f t="shared" ref="J139:J150" si="137">EXP(($C$18*(I139-$C$16))/($C$19*I139*$C$16))</f>
        <v>0.179047204659151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0.0509747391664602</v>
      </c>
      <c r="Q139" s="17">
        <f t="shared" ref="Q139:Q150" si="141">P139*$B$125</f>
        <v>0.0132534321832796</v>
      </c>
      <c r="R139" s="11">
        <f t="shared" ref="R139:R150" si="142">L139*$B$125</f>
        <v>0.074022</v>
      </c>
      <c r="S139" s="18">
        <f t="shared" ref="S139:S150" si="143">Q139/R139</f>
        <v>0.179047204659151</v>
      </c>
      <c r="T139" s="3">
        <v>0.01</v>
      </c>
      <c r="U139" s="19">
        <f t="shared" ref="U139:U150" si="144">S139*T139</f>
        <v>0.00179047204659151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0.00728047204659151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18.6694131367742</v>
      </c>
      <c r="E140" s="13">
        <f t="shared" ref="E140:E151" si="154">D139</f>
        <v>19.1</v>
      </c>
      <c r="F140" s="9" t="s">
        <v>107</v>
      </c>
      <c r="G140" s="6">
        <v>2</v>
      </c>
      <c r="H140" s="11">
        <f t="shared" si="135"/>
        <v>18.6694131367742</v>
      </c>
      <c r="I140" s="11">
        <f t="shared" si="136"/>
        <v>291.819413136774</v>
      </c>
      <c r="J140" s="11">
        <f t="shared" si="137"/>
        <v>0.170458171949577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0.51842526083354</v>
      </c>
      <c r="P140" s="11">
        <f t="shared" si="140"/>
        <v>0.0883698222541676</v>
      </c>
      <c r="Q140" s="17">
        <f t="shared" si="141"/>
        <v>0.0229761537860836</v>
      </c>
      <c r="R140" s="11">
        <f t="shared" si="142"/>
        <v>0.074022</v>
      </c>
      <c r="S140" s="18">
        <f t="shared" si="143"/>
        <v>0.310396284700273</v>
      </c>
      <c r="T140" s="3">
        <v>0.01</v>
      </c>
      <c r="U140" s="19">
        <f t="shared" si="144"/>
        <v>0.00310396284700273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0.00859396284700273</v>
      </c>
      <c r="AU140" s="27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18.2008056939286</v>
      </c>
      <c r="E141" s="13">
        <f t="shared" si="154"/>
        <v>18.6694131367742</v>
      </c>
      <c r="F141" s="9" t="s">
        <v>107</v>
      </c>
      <c r="G141" s="6">
        <v>3</v>
      </c>
      <c r="H141" s="11">
        <f t="shared" si="135"/>
        <v>18.2008056939286</v>
      </c>
      <c r="I141" s="11">
        <f t="shared" si="136"/>
        <v>291.350805693929</v>
      </c>
      <c r="J141" s="11">
        <f t="shared" si="137"/>
        <v>0.161551587590882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0.714755438579372</v>
      </c>
      <c r="P141" s="11">
        <f t="shared" si="140"/>
        <v>0.115469875841714</v>
      </c>
      <c r="Q141" s="17">
        <f t="shared" si="141"/>
        <v>0.0300221677188457</v>
      </c>
      <c r="R141" s="11">
        <f t="shared" si="142"/>
        <v>0.074022</v>
      </c>
      <c r="S141" s="18">
        <f t="shared" si="143"/>
        <v>0.405584390030609</v>
      </c>
      <c r="T141" s="3">
        <v>0.01</v>
      </c>
      <c r="U141" s="19">
        <f t="shared" si="144"/>
        <v>0.00405584390030609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0.005</v>
      </c>
      <c r="AF141" s="3">
        <v>0.49</v>
      </c>
      <c r="AG141" s="19">
        <f t="shared" si="145"/>
        <v>0.00245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0.0140058439003061</v>
      </c>
      <c r="AU141" s="27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2">
        <v>22.0452890516129</v>
      </c>
      <c r="E142" s="13">
        <f t="shared" si="154"/>
        <v>18.2008056939286</v>
      </c>
      <c r="F142" s="9" t="s">
        <v>107</v>
      </c>
      <c r="G142" s="6">
        <v>4</v>
      </c>
      <c r="H142" s="11">
        <f t="shared" si="135"/>
        <v>22.0452890516129</v>
      </c>
      <c r="I142" s="11">
        <f t="shared" si="136"/>
        <v>295.195289051613</v>
      </c>
      <c r="J142" s="11">
        <f t="shared" si="137"/>
        <v>0.249650969475072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0.883985562737658</v>
      </c>
      <c r="P142" s="11">
        <f t="shared" si="140"/>
        <v>0.220687852739423</v>
      </c>
      <c r="Q142" s="17">
        <f t="shared" si="141"/>
        <v>0.0573788417122501</v>
      </c>
      <c r="R142" s="11">
        <f t="shared" si="142"/>
        <v>0.074022</v>
      </c>
      <c r="S142" s="18">
        <f t="shared" si="143"/>
        <v>0.775159300103349</v>
      </c>
      <c r="T142" s="3">
        <v>0.01</v>
      </c>
      <c r="U142" s="19">
        <f t="shared" si="144"/>
        <v>0.00775159300103349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0.0177015930010335</v>
      </c>
      <c r="AU142" s="27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2">
        <v>24.1840402163333</v>
      </c>
      <c r="E143" s="13">
        <f t="shared" si="154"/>
        <v>22.0452890516129</v>
      </c>
      <c r="F143" s="9" t="s">
        <v>107</v>
      </c>
      <c r="G143" s="6">
        <v>5</v>
      </c>
      <c r="H143" s="11">
        <f t="shared" si="135"/>
        <v>24.1840402163333</v>
      </c>
      <c r="I143" s="11">
        <f t="shared" si="136"/>
        <v>297.334040216333</v>
      </c>
      <c r="J143" s="11">
        <f t="shared" si="137"/>
        <v>0.316499741029195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0.630132824498323</v>
      </c>
      <c r="O143" s="11">
        <f t="shared" si="155"/>
        <v>0.317864885499912</v>
      </c>
      <c r="P143" s="11">
        <f t="shared" si="140"/>
        <v>0.100604153942997</v>
      </c>
      <c r="Q143" s="17">
        <f t="shared" si="141"/>
        <v>0.0261570800251792</v>
      </c>
      <c r="R143" s="11">
        <f t="shared" si="142"/>
        <v>0.074022</v>
      </c>
      <c r="S143" s="18">
        <f t="shared" si="143"/>
        <v>0.353368998746038</v>
      </c>
      <c r="T143" s="3">
        <v>0.01</v>
      </c>
      <c r="U143" s="19">
        <f t="shared" si="144"/>
        <v>0.00353368998746038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0.01</v>
      </c>
      <c r="AF143" s="3">
        <v>0.49</v>
      </c>
      <c r="AG143" s="19">
        <f t="shared" si="145"/>
        <v>0.0049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0.0184336899874604</v>
      </c>
      <c r="AU143" s="27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2">
        <v>27.9670918477419</v>
      </c>
      <c r="E144" s="13">
        <f t="shared" si="154"/>
        <v>24.1840402163333</v>
      </c>
      <c r="F144" s="9" t="s">
        <v>109</v>
      </c>
      <c r="G144" s="6">
        <v>6</v>
      </c>
      <c r="H144" s="11">
        <f t="shared" si="135"/>
        <v>27.9670918477419</v>
      </c>
      <c r="I144" s="11">
        <f t="shared" si="136"/>
        <v>301.117091847742</v>
      </c>
      <c r="J144" s="11">
        <f t="shared" si="137"/>
        <v>0.477581777608465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0.501960731556915</v>
      </c>
      <c r="P144" s="11">
        <f t="shared" si="140"/>
        <v>0.239727298466597</v>
      </c>
      <c r="Q144" s="17">
        <f t="shared" si="141"/>
        <v>0.0623290976013151</v>
      </c>
      <c r="R144" s="11">
        <f t="shared" si="142"/>
        <v>0.074022</v>
      </c>
      <c r="S144" s="18">
        <f t="shared" si="143"/>
        <v>0.8420347680597</v>
      </c>
      <c r="T144" s="3">
        <v>0.01</v>
      </c>
      <c r="U144" s="19">
        <f t="shared" si="144"/>
        <v>0.008420347680597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0.01</v>
      </c>
      <c r="AF144" s="3">
        <v>0.49</v>
      </c>
      <c r="AG144" s="19">
        <f t="shared" si="145"/>
        <v>0.0049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0.023320347680597</v>
      </c>
      <c r="AU144" s="27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2">
        <v>27.8576173156667</v>
      </c>
      <c r="E145" s="13">
        <f t="shared" si="154"/>
        <v>27.9670918477419</v>
      </c>
      <c r="F145" s="9" t="s">
        <v>107</v>
      </c>
      <c r="G145" s="6">
        <v>7</v>
      </c>
      <c r="H145" s="11">
        <f t="shared" si="135"/>
        <v>27.8576173156667</v>
      </c>
      <c r="I145" s="11">
        <f t="shared" si="136"/>
        <v>301.007617315667</v>
      </c>
      <c r="J145" s="11">
        <f t="shared" si="137"/>
        <v>0.471998200517874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0.546933433090318</v>
      </c>
      <c r="P145" s="11">
        <f t="shared" si="140"/>
        <v>0.258151596221693</v>
      </c>
      <c r="Q145" s="17">
        <f t="shared" si="141"/>
        <v>0.0671194150176402</v>
      </c>
      <c r="R145" s="11">
        <f t="shared" si="142"/>
        <v>0.074022</v>
      </c>
      <c r="S145" s="18">
        <f t="shared" si="143"/>
        <v>0.906749547670155</v>
      </c>
      <c r="T145" s="3">
        <v>0.01</v>
      </c>
      <c r="U145" s="19">
        <f t="shared" si="144"/>
        <v>0.00906749547670155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0.0239674954767015</v>
      </c>
      <c r="AU145" s="27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2">
        <v>27.3822826941936</v>
      </c>
      <c r="E146" s="13">
        <f t="shared" si="154"/>
        <v>27.8576173156667</v>
      </c>
      <c r="F146" s="9" t="s">
        <v>107</v>
      </c>
      <c r="G146" s="6">
        <v>8</v>
      </c>
      <c r="H146" s="11">
        <f t="shared" si="135"/>
        <v>27.3822826941936</v>
      </c>
      <c r="I146" s="11">
        <f t="shared" si="136"/>
        <v>300.532282694194</v>
      </c>
      <c r="J146" s="11">
        <f t="shared" si="137"/>
        <v>0.44845721499041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0.573481836868625</v>
      </c>
      <c r="P146" s="11">
        <f t="shared" si="140"/>
        <v>0.257182067409688</v>
      </c>
      <c r="Q146" s="17">
        <f t="shared" si="141"/>
        <v>0.066867337526519</v>
      </c>
      <c r="R146" s="11">
        <f t="shared" si="142"/>
        <v>0.074022</v>
      </c>
      <c r="S146" s="18">
        <f t="shared" si="143"/>
        <v>0.90334410751559</v>
      </c>
      <c r="T146" s="3">
        <v>0.01</v>
      </c>
      <c r="U146" s="19">
        <f t="shared" si="144"/>
        <v>0.0090334410751559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0.0239334410751559</v>
      </c>
      <c r="AU146" s="27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2">
        <v>27.1195281783871</v>
      </c>
      <c r="E147" s="13">
        <f t="shared" si="154"/>
        <v>27.3822826941936</v>
      </c>
      <c r="F147" s="9" t="s">
        <v>107</v>
      </c>
      <c r="G147" s="6">
        <v>9</v>
      </c>
      <c r="H147" s="11">
        <f t="shared" si="135"/>
        <v>27.1195281783871</v>
      </c>
      <c r="I147" s="11">
        <f t="shared" si="136"/>
        <v>300.269528178387</v>
      </c>
      <c r="J147" s="11">
        <f t="shared" si="137"/>
        <v>0.435921680719121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0.600999769458937</v>
      </c>
      <c r="P147" s="11">
        <f t="shared" si="140"/>
        <v>0.261988829614344</v>
      </c>
      <c r="Q147" s="17">
        <f t="shared" si="141"/>
        <v>0.0681170956997294</v>
      </c>
      <c r="R147" s="11">
        <f t="shared" si="142"/>
        <v>0.074022</v>
      </c>
      <c r="S147" s="18">
        <f t="shared" si="143"/>
        <v>0.920227712027902</v>
      </c>
      <c r="T147" s="3">
        <v>0.01</v>
      </c>
      <c r="U147" s="19">
        <f t="shared" si="144"/>
        <v>0.00920227712027902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0.01</v>
      </c>
      <c r="AF147" s="3">
        <v>0.49</v>
      </c>
      <c r="AG147" s="19">
        <f t="shared" si="145"/>
        <v>0.0049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0.024102277120279</v>
      </c>
      <c r="AU147" s="27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2">
        <v>26.950817996</v>
      </c>
      <c r="E148" s="13">
        <f t="shared" si="154"/>
        <v>27.1195281783871</v>
      </c>
      <c r="F148" s="9" t="s">
        <v>107</v>
      </c>
      <c r="G148" s="6">
        <v>10</v>
      </c>
      <c r="H148" s="11">
        <f t="shared" si="135"/>
        <v>26.950817996</v>
      </c>
      <c r="I148" s="11">
        <f t="shared" si="136"/>
        <v>300.100817996</v>
      </c>
      <c r="J148" s="11">
        <f t="shared" si="137"/>
        <v>0.428046970507655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0.623710939844593</v>
      </c>
      <c r="P148" s="11">
        <f t="shared" si="140"/>
        <v>0.26697757827296</v>
      </c>
      <c r="Q148" s="17">
        <f t="shared" si="141"/>
        <v>0.0694141703509696</v>
      </c>
      <c r="R148" s="11">
        <f t="shared" si="142"/>
        <v>0.074022</v>
      </c>
      <c r="S148" s="18">
        <f t="shared" si="143"/>
        <v>0.937750538366562</v>
      </c>
      <c r="T148" s="3">
        <v>0.01</v>
      </c>
      <c r="U148" s="19">
        <f t="shared" si="144"/>
        <v>0.00937750538366562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0.0193275053836656</v>
      </c>
      <c r="AU148" s="27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2">
        <v>25.4138009464516</v>
      </c>
      <c r="E149" s="13">
        <f t="shared" si="154"/>
        <v>26.950817996</v>
      </c>
      <c r="F149" s="9" t="s">
        <v>107</v>
      </c>
      <c r="G149" s="6">
        <v>11</v>
      </c>
      <c r="H149" s="11">
        <f t="shared" si="135"/>
        <v>25.4138009464516</v>
      </c>
      <c r="I149" s="11">
        <f t="shared" si="136"/>
        <v>298.563800946452</v>
      </c>
      <c r="J149" s="11">
        <f t="shared" si="137"/>
        <v>0.362202921452839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0.338896693493051</v>
      </c>
      <c r="O149" s="11">
        <f t="shared" si="155"/>
        <v>0.302536668078582</v>
      </c>
      <c r="P149" s="11">
        <f t="shared" si="140"/>
        <v>0.10957966502467</v>
      </c>
      <c r="Q149" s="17">
        <f t="shared" si="141"/>
        <v>0.0284907129064142</v>
      </c>
      <c r="R149" s="11">
        <f t="shared" si="142"/>
        <v>0.074022</v>
      </c>
      <c r="S149" s="18">
        <f t="shared" si="143"/>
        <v>0.384895205566105</v>
      </c>
      <c r="T149" s="3">
        <v>0.01</v>
      </c>
      <c r="U149" s="19">
        <f t="shared" si="144"/>
        <v>0.00384895205566105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0.005</v>
      </c>
      <c r="AF149" s="3">
        <v>0.49</v>
      </c>
      <c r="AG149" s="19">
        <f t="shared" si="145"/>
        <v>0.00245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0.013798952055661</v>
      </c>
      <c r="AU149" s="27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2">
        <v>23.9984516123333</v>
      </c>
      <c r="E150" s="13">
        <f t="shared" si="154"/>
        <v>25.4138009464516</v>
      </c>
      <c r="F150" s="9" t="s">
        <v>109</v>
      </c>
      <c r="G150" s="6">
        <v>12</v>
      </c>
      <c r="H150" s="11">
        <f t="shared" si="135"/>
        <v>23.9984516123333</v>
      </c>
      <c r="I150" s="11">
        <f t="shared" si="136"/>
        <v>297.148451612333</v>
      </c>
      <c r="J150" s="11">
        <f t="shared" si="137"/>
        <v>0.310092240301128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0.477657003053912</v>
      </c>
      <c r="P150" s="11">
        <f t="shared" si="140"/>
        <v>0.14811773017251</v>
      </c>
      <c r="Q150" s="17">
        <f t="shared" si="141"/>
        <v>0.0385106098448526</v>
      </c>
      <c r="R150" s="11">
        <f t="shared" si="142"/>
        <v>0.074022</v>
      </c>
      <c r="S150" s="18">
        <f t="shared" si="143"/>
        <v>0.520258974964911</v>
      </c>
      <c r="T150" s="3">
        <v>0.01</v>
      </c>
      <c r="U150" s="19">
        <f t="shared" si="144"/>
        <v>0.00520258974964911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0.0106925897496491</v>
      </c>
      <c r="AU150" s="27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2">
        <v>20.819564826129</v>
      </c>
      <c r="E151" s="13">
        <f t="shared" si="154"/>
        <v>23.9984516123333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E155" sqref="E15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136.1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26.6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637.1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2418.66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75.5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0.6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74047421.7250952</v>
      </c>
      <c r="J16" s="7" t="s">
        <v>35</v>
      </c>
      <c r="K16" s="7">
        <f>I16/(10000*1000)</f>
        <v>7.40474217250952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40633108.5886642</v>
      </c>
      <c r="J17" s="7" t="s">
        <v>35</v>
      </c>
      <c r="K17" s="7">
        <f>I17/(10000*1000)</f>
        <v>4.06331085886642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7.18</v>
      </c>
      <c r="E29" s="9"/>
      <c r="F29" s="9"/>
      <c r="G29" s="6">
        <v>1</v>
      </c>
      <c r="H29" s="11">
        <f t="shared" ref="H29:H40" si="0">E30</f>
        <v>7.18</v>
      </c>
      <c r="I29" s="11">
        <f t="shared" ref="I29:I40" si="1">H29+273.15</f>
        <v>280.33</v>
      </c>
      <c r="J29" s="11">
        <f t="shared" ref="J29:J40" si="2">EXP(($C$18*(I29-$C$16))/($C$19*I29*$C$16))</f>
        <v>0.0434226853899752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0.043136457522113</v>
      </c>
      <c r="Q29" s="17">
        <f t="shared" ref="Q29:Q40" si="6">P29*$B$31</f>
        <v>0.00560773947787469</v>
      </c>
      <c r="R29" s="11">
        <f t="shared" ref="R29:R40" si="7">L29*$B$31</f>
        <v>0.129143083333333</v>
      </c>
      <c r="S29" s="18">
        <f t="shared" ref="S29:S40" si="8">Q29/R29</f>
        <v>0.0434226853899753</v>
      </c>
      <c r="T29" s="3">
        <v>0.01</v>
      </c>
      <c r="U29" s="19">
        <f t="shared" ref="U29:U40" si="9">S29*T29</f>
        <v>0.000434226853899753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0.0223342268538998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0.125</v>
      </c>
      <c r="AU29" s="1">
        <f t="shared" ref="AU29:AU40" si="17">AT29*10000*AS29*0.67*AR29*AQ29</f>
        <v>241.56103953147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4.446673379</v>
      </c>
      <c r="E30" s="13">
        <f t="shared" ref="E30:E41" si="18">D29</f>
        <v>7.18</v>
      </c>
      <c r="F30" s="9" t="s">
        <v>107</v>
      </c>
      <c r="G30" s="6">
        <v>2</v>
      </c>
      <c r="H30" s="11">
        <f t="shared" si="0"/>
        <v>4.446673379</v>
      </c>
      <c r="I30" s="11">
        <f t="shared" si="1"/>
        <v>277.596673379</v>
      </c>
      <c r="J30" s="11">
        <f t="shared" si="2"/>
        <v>0.0308452908518743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1.94368020914455</v>
      </c>
      <c r="P30" s="11">
        <f t="shared" si="5"/>
        <v>0.0599533813740956</v>
      </c>
      <c r="Q30" s="17">
        <f t="shared" si="6"/>
        <v>0.00779393957863243</v>
      </c>
      <c r="R30" s="11">
        <f t="shared" si="7"/>
        <v>0.129143083333333</v>
      </c>
      <c r="S30" s="18">
        <f t="shared" si="8"/>
        <v>0.0603511963433256</v>
      </c>
      <c r="T30" s="3">
        <v>0.01</v>
      </c>
      <c r="U30" s="19">
        <f t="shared" si="9"/>
        <v>0.000603511963433256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0.0225035119634333</v>
      </c>
      <c r="AR30" s="27">
        <f t="shared" si="15"/>
        <v>99.3408333333333</v>
      </c>
      <c r="AS30" s="1">
        <f t="shared" si="16"/>
        <v>0.13</v>
      </c>
      <c r="AT30" s="2">
        <f>$E$4/12</f>
        <v>0.125</v>
      </c>
      <c r="AU30" s="1">
        <f t="shared" si="17"/>
        <v>243.391982115855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7.03824680257143</v>
      </c>
      <c r="E31" s="13">
        <f t="shared" si="18"/>
        <v>4.446673379</v>
      </c>
      <c r="F31" s="9" t="s">
        <v>107</v>
      </c>
      <c r="G31" s="6">
        <v>3</v>
      </c>
      <c r="H31" s="11">
        <f t="shared" si="0"/>
        <v>7.03824680257143</v>
      </c>
      <c r="I31" s="11">
        <f t="shared" si="1"/>
        <v>280.188246802571</v>
      </c>
      <c r="J31" s="11">
        <f t="shared" si="2"/>
        <v>0.0426663130787405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2.87713516110379</v>
      </c>
      <c r="P31" s="11">
        <f t="shared" si="5"/>
        <v>0.122756749553507</v>
      </c>
      <c r="Q31" s="17">
        <f t="shared" si="6"/>
        <v>0.0159583774419559</v>
      </c>
      <c r="R31" s="11">
        <f t="shared" si="7"/>
        <v>0.129143083333333</v>
      </c>
      <c r="S31" s="18">
        <f t="shared" si="8"/>
        <v>0.123571290308793</v>
      </c>
      <c r="T31" s="3">
        <v>0.01</v>
      </c>
      <c r="U31" s="19">
        <f t="shared" si="9"/>
        <v>0.00123571290308793</v>
      </c>
      <c r="V31" s="18"/>
      <c r="W31" s="3"/>
      <c r="X31" s="19"/>
      <c r="Y31" s="20">
        <v>0.04</v>
      </c>
      <c r="Z31" s="3">
        <v>0.21</v>
      </c>
      <c r="AA31" s="21">
        <f t="shared" si="10"/>
        <v>0.0084</v>
      </c>
      <c r="AB31" s="3">
        <v>0.015</v>
      </c>
      <c r="AC31" s="3">
        <v>0.29</v>
      </c>
      <c r="AD31" s="21">
        <f t="shared" si="11"/>
        <v>0.00435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0.0287857129030879</v>
      </c>
      <c r="AR31" s="27">
        <f t="shared" si="15"/>
        <v>99.3408333333333</v>
      </c>
      <c r="AS31" s="1">
        <f t="shared" si="16"/>
        <v>0.13</v>
      </c>
      <c r="AT31" s="2">
        <f>$E$4/12</f>
        <v>0.125</v>
      </c>
      <c r="AU31" s="1">
        <f t="shared" si="17"/>
        <v>311.33859157118</v>
      </c>
    </row>
    <row r="32" s="1" customFormat="1" spans="1:47">
      <c r="A32" s="6"/>
      <c r="B32" s="6"/>
      <c r="C32" s="9">
        <v>3</v>
      </c>
      <c r="D32" s="12">
        <v>13.7368884535806</v>
      </c>
      <c r="E32" s="13">
        <f t="shared" si="18"/>
        <v>7.03824680257143</v>
      </c>
      <c r="F32" s="9" t="s">
        <v>107</v>
      </c>
      <c r="G32" s="6">
        <v>4</v>
      </c>
      <c r="H32" s="11">
        <f t="shared" si="0"/>
        <v>13.7368884535806</v>
      </c>
      <c r="I32" s="11">
        <f t="shared" si="1"/>
        <v>286.886888453581</v>
      </c>
      <c r="J32" s="11">
        <f t="shared" si="2"/>
        <v>0.0960455507450892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3.74778674488362</v>
      </c>
      <c r="P32" s="11">
        <f t="shared" si="5"/>
        <v>0.359958241987492</v>
      </c>
      <c r="Q32" s="17">
        <f t="shared" si="6"/>
        <v>0.0467945714583739</v>
      </c>
      <c r="R32" s="11">
        <f t="shared" si="7"/>
        <v>0.129143083333333</v>
      </c>
      <c r="S32" s="18">
        <f t="shared" si="8"/>
        <v>0.362346710722338</v>
      </c>
      <c r="T32" s="3">
        <v>0.01</v>
      </c>
      <c r="U32" s="19">
        <f t="shared" si="9"/>
        <v>0.00362346710722338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0.0311734671072234</v>
      </c>
      <c r="AR32" s="27">
        <f t="shared" si="15"/>
        <v>99.3408333333333</v>
      </c>
      <c r="AS32" s="1">
        <f t="shared" si="16"/>
        <v>0.13</v>
      </c>
      <c r="AT32" s="2">
        <f>$E$4/12</f>
        <v>0.125</v>
      </c>
      <c r="AU32" s="1">
        <f t="shared" si="17"/>
        <v>337.16390405993</v>
      </c>
    </row>
    <row r="33" s="1" customFormat="1" spans="1:47">
      <c r="A33" s="6"/>
      <c r="B33" s="6"/>
      <c r="C33" s="9">
        <v>4</v>
      </c>
      <c r="D33" s="12">
        <v>18.1938352426667</v>
      </c>
      <c r="E33" s="13">
        <f t="shared" si="18"/>
        <v>13.7368884535806</v>
      </c>
      <c r="F33" s="9" t="s">
        <v>107</v>
      </c>
      <c r="G33" s="6">
        <v>5</v>
      </c>
      <c r="H33" s="11">
        <f t="shared" si="0"/>
        <v>18.1938352426667</v>
      </c>
      <c r="I33" s="11">
        <f t="shared" si="1"/>
        <v>291.343835242667</v>
      </c>
      <c r="J33" s="11">
        <f t="shared" si="2"/>
        <v>0.161422467976238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3.21843707775132</v>
      </c>
      <c r="O33" s="11">
        <f t="shared" si="19"/>
        <v>1.16279975847814</v>
      </c>
      <c r="P33" s="11">
        <f t="shared" si="5"/>
        <v>0.187702006775714</v>
      </c>
      <c r="Q33" s="17">
        <f t="shared" si="6"/>
        <v>0.0244012608808429</v>
      </c>
      <c r="R33" s="11">
        <f t="shared" si="7"/>
        <v>0.129143083333333</v>
      </c>
      <c r="S33" s="18">
        <f t="shared" si="8"/>
        <v>0.188947485618416</v>
      </c>
      <c r="T33" s="3">
        <v>0.01</v>
      </c>
      <c r="U33" s="19">
        <f t="shared" si="9"/>
        <v>0.00188947485618416</v>
      </c>
      <c r="V33" s="18"/>
      <c r="W33" s="3"/>
      <c r="X33" s="19"/>
      <c r="Y33" s="20">
        <v>0.05</v>
      </c>
      <c r="Z33" s="3">
        <v>0.21</v>
      </c>
      <c r="AA33" s="21">
        <f t="shared" si="10"/>
        <v>0.0105</v>
      </c>
      <c r="AB33" s="3">
        <v>0.02</v>
      </c>
      <c r="AC33" s="3">
        <v>0.29</v>
      </c>
      <c r="AD33" s="21">
        <f t="shared" si="11"/>
        <v>0.0058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0.0348894748561842</v>
      </c>
      <c r="AR33" s="27">
        <f t="shared" si="15"/>
        <v>99.3408333333333</v>
      </c>
      <c r="AS33" s="1">
        <f t="shared" si="16"/>
        <v>0.13</v>
      </c>
      <c r="AT33" s="2">
        <f>$E$4/12</f>
        <v>0.125</v>
      </c>
      <c r="AU33" s="1">
        <f t="shared" si="17"/>
        <v>377.355252550206</v>
      </c>
    </row>
    <row r="34" s="1" customFormat="1" spans="1:47">
      <c r="A34" s="6"/>
      <c r="B34" s="6"/>
      <c r="C34" s="9">
        <v>5</v>
      </c>
      <c r="D34" s="12">
        <v>20.9252037829032</v>
      </c>
      <c r="E34" s="13">
        <f t="shared" si="18"/>
        <v>18.1938352426667</v>
      </c>
      <c r="F34" s="9" t="s">
        <v>109</v>
      </c>
      <c r="G34" s="6">
        <v>6</v>
      </c>
      <c r="H34" s="11">
        <f t="shared" si="0"/>
        <v>20.9252037829032</v>
      </c>
      <c r="I34" s="11">
        <f t="shared" si="1"/>
        <v>294.075203782903</v>
      </c>
      <c r="J34" s="11">
        <f t="shared" si="2"/>
        <v>0.220177091219497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1.96850608503576</v>
      </c>
      <c r="P34" s="11">
        <f t="shared" si="5"/>
        <v>0.433419943851054</v>
      </c>
      <c r="Q34" s="17">
        <f t="shared" si="6"/>
        <v>0.056344592700637</v>
      </c>
      <c r="R34" s="11">
        <f t="shared" si="7"/>
        <v>0.129143083333333</v>
      </c>
      <c r="S34" s="18">
        <f t="shared" si="8"/>
        <v>0.436295860733053</v>
      </c>
      <c r="T34" s="3">
        <v>0.01</v>
      </c>
      <c r="U34" s="19">
        <f t="shared" si="9"/>
        <v>0.00436295860733053</v>
      </c>
      <c r="V34" s="18"/>
      <c r="W34" s="3"/>
      <c r="X34" s="19"/>
      <c r="Y34" s="20">
        <v>0.05</v>
      </c>
      <c r="Z34" s="3">
        <v>0.21</v>
      </c>
      <c r="AA34" s="21">
        <f t="shared" si="10"/>
        <v>0.0105</v>
      </c>
      <c r="AB34" s="3">
        <v>0.02</v>
      </c>
      <c r="AC34" s="3">
        <v>0.29</v>
      </c>
      <c r="AD34" s="21">
        <f t="shared" si="11"/>
        <v>0.0058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0.0373629586073305</v>
      </c>
      <c r="AR34" s="27">
        <f t="shared" si="15"/>
        <v>99.3408333333333</v>
      </c>
      <c r="AS34" s="1">
        <f t="shared" si="16"/>
        <v>0.13</v>
      </c>
      <c r="AT34" s="2">
        <f>$E$4/12</f>
        <v>0.125</v>
      </c>
      <c r="AU34" s="1">
        <f t="shared" si="17"/>
        <v>404.107792949283</v>
      </c>
    </row>
    <row r="35" s="1" customFormat="1" spans="1:47">
      <c r="A35" s="6"/>
      <c r="B35" s="6"/>
      <c r="C35" s="9">
        <v>6</v>
      </c>
      <c r="D35" s="12">
        <v>24.002602658</v>
      </c>
      <c r="E35" s="13">
        <f t="shared" si="18"/>
        <v>20.9252037829032</v>
      </c>
      <c r="F35" s="9" t="s">
        <v>107</v>
      </c>
      <c r="G35" s="6">
        <v>7</v>
      </c>
      <c r="H35" s="11">
        <f t="shared" si="0"/>
        <v>24.002602658</v>
      </c>
      <c r="I35" s="11">
        <f t="shared" si="1"/>
        <v>297.152602658</v>
      </c>
      <c r="J35" s="11">
        <f t="shared" si="2"/>
        <v>0.310234214872259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2.52849447451804</v>
      </c>
      <c r="P35" s="11">
        <f t="shared" si="5"/>
        <v>0.784425498110948</v>
      </c>
      <c r="Q35" s="17">
        <f t="shared" si="6"/>
        <v>0.101975314754423</v>
      </c>
      <c r="R35" s="11">
        <f t="shared" si="7"/>
        <v>0.129143083333333</v>
      </c>
      <c r="S35" s="18">
        <f t="shared" si="8"/>
        <v>0.78963047901848</v>
      </c>
      <c r="T35" s="3">
        <v>0.01</v>
      </c>
      <c r="U35" s="19">
        <f t="shared" si="9"/>
        <v>0.0078963047901848</v>
      </c>
      <c r="V35" s="18"/>
      <c r="W35" s="3"/>
      <c r="X35" s="19"/>
      <c r="Y35" s="20">
        <v>0.05</v>
      </c>
      <c r="Z35" s="3">
        <v>0.21</v>
      </c>
      <c r="AA35" s="21">
        <f t="shared" si="10"/>
        <v>0.0105</v>
      </c>
      <c r="AB35" s="3">
        <v>0.02</v>
      </c>
      <c r="AC35" s="3">
        <v>0.29</v>
      </c>
      <c r="AD35" s="21">
        <f t="shared" si="11"/>
        <v>0.0058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0.0408963047901848</v>
      </c>
      <c r="AR35" s="27">
        <f t="shared" si="15"/>
        <v>99.3408333333333</v>
      </c>
      <c r="AS35" s="1">
        <f t="shared" si="16"/>
        <v>0.13</v>
      </c>
      <c r="AT35" s="2">
        <f>$E$4/12</f>
        <v>0.125</v>
      </c>
      <c r="AU35" s="1">
        <f t="shared" si="17"/>
        <v>442.32352266933</v>
      </c>
    </row>
    <row r="36" s="1" customFormat="1" spans="1:47">
      <c r="A36" s="6"/>
      <c r="B36" s="6"/>
      <c r="C36" s="9">
        <v>7</v>
      </c>
      <c r="D36" s="12">
        <v>27.615204423871</v>
      </c>
      <c r="E36" s="13">
        <f t="shared" si="18"/>
        <v>24.002602658</v>
      </c>
      <c r="F36" s="9" t="s">
        <v>107</v>
      </c>
      <c r="G36" s="6">
        <v>8</v>
      </c>
      <c r="H36" s="11">
        <f t="shared" si="0"/>
        <v>27.615204423871</v>
      </c>
      <c r="I36" s="11">
        <f t="shared" si="1"/>
        <v>300.765204423871</v>
      </c>
      <c r="J36" s="11">
        <f t="shared" si="2"/>
        <v>0.459851517917251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2.73747730974042</v>
      </c>
      <c r="P36" s="11">
        <f t="shared" si="5"/>
        <v>1.25883309614817</v>
      </c>
      <c r="Q36" s="17">
        <f t="shared" si="6"/>
        <v>0.163648302499262</v>
      </c>
      <c r="R36" s="11">
        <f t="shared" si="7"/>
        <v>0.129143083333333</v>
      </c>
      <c r="S36" s="18">
        <f t="shared" si="8"/>
        <v>1.26718596362506</v>
      </c>
      <c r="T36" s="3">
        <v>0.01</v>
      </c>
      <c r="U36" s="19">
        <f t="shared" si="9"/>
        <v>0.0126718596362506</v>
      </c>
      <c r="V36" s="18"/>
      <c r="W36" s="3"/>
      <c r="X36" s="19"/>
      <c r="Y36" s="20">
        <v>0.05</v>
      </c>
      <c r="Z36" s="3">
        <v>0.21</v>
      </c>
      <c r="AA36" s="21">
        <f t="shared" si="10"/>
        <v>0.0105</v>
      </c>
      <c r="AB36" s="3">
        <v>0.02</v>
      </c>
      <c r="AC36" s="3">
        <v>0.29</v>
      </c>
      <c r="AD36" s="21">
        <f t="shared" si="11"/>
        <v>0.0058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0.0456718596362507</v>
      </c>
      <c r="AR36" s="27">
        <f t="shared" si="15"/>
        <v>99.3408333333333</v>
      </c>
      <c r="AS36" s="1">
        <f t="shared" si="16"/>
        <v>0.13</v>
      </c>
      <c r="AT36" s="2">
        <f>$E$4/12</f>
        <v>0.125</v>
      </c>
      <c r="AU36" s="1">
        <f t="shared" si="17"/>
        <v>493.974649905632</v>
      </c>
    </row>
    <row r="37" s="1" customFormat="1" spans="1:47">
      <c r="A37" s="6"/>
      <c r="B37" s="6"/>
      <c r="C37" s="9">
        <v>8</v>
      </c>
      <c r="D37" s="12">
        <v>27.2801901458065</v>
      </c>
      <c r="E37" s="13">
        <f t="shared" si="18"/>
        <v>27.615204423871</v>
      </c>
      <c r="F37" s="9" t="s">
        <v>107</v>
      </c>
      <c r="G37" s="6">
        <v>9</v>
      </c>
      <c r="H37" s="11">
        <f t="shared" si="0"/>
        <v>27.2801901458065</v>
      </c>
      <c r="I37" s="11">
        <f t="shared" si="1"/>
        <v>300.430190145806</v>
      </c>
      <c r="J37" s="11">
        <f t="shared" si="2"/>
        <v>0.443546919909851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2.47205254692559</v>
      </c>
      <c r="P37" s="11">
        <f t="shared" si="5"/>
        <v>1.09647129304415</v>
      </c>
      <c r="Q37" s="17">
        <f t="shared" si="6"/>
        <v>0.142541268095739</v>
      </c>
      <c r="R37" s="11">
        <f t="shared" si="7"/>
        <v>0.129143083333333</v>
      </c>
      <c r="S37" s="18">
        <f t="shared" si="8"/>
        <v>1.10374682419363</v>
      </c>
      <c r="T37" s="3">
        <v>0.01</v>
      </c>
      <c r="U37" s="19">
        <f t="shared" si="9"/>
        <v>0.0110374682419363</v>
      </c>
      <c r="V37" s="18"/>
      <c r="W37" s="3"/>
      <c r="X37" s="19"/>
      <c r="Y37" s="20">
        <v>0.05</v>
      </c>
      <c r="Z37" s="3">
        <v>0.21</v>
      </c>
      <c r="AA37" s="21">
        <f t="shared" si="10"/>
        <v>0.0105</v>
      </c>
      <c r="AB37" s="3">
        <v>0.02</v>
      </c>
      <c r="AC37" s="3">
        <v>0.29</v>
      </c>
      <c r="AD37" s="21">
        <f t="shared" si="11"/>
        <v>0.0058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0.0440374682419363</v>
      </c>
      <c r="AR37" s="27">
        <f t="shared" si="15"/>
        <v>99.3408333333333</v>
      </c>
      <c r="AS37" s="1">
        <f t="shared" si="16"/>
        <v>0.13</v>
      </c>
      <c r="AT37" s="2">
        <f>$E$4/12</f>
        <v>0.125</v>
      </c>
      <c r="AU37" s="1">
        <f t="shared" si="17"/>
        <v>476.297508592682</v>
      </c>
    </row>
    <row r="38" s="1" customFormat="1" spans="1:47">
      <c r="A38" s="6"/>
      <c r="B38" s="6"/>
      <c r="C38" s="9">
        <v>9</v>
      </c>
      <c r="D38" s="12">
        <v>21.2597395906667</v>
      </c>
      <c r="E38" s="13">
        <f t="shared" si="18"/>
        <v>27.2801901458065</v>
      </c>
      <c r="F38" s="9" t="s">
        <v>107</v>
      </c>
      <c r="G38" s="6">
        <v>10</v>
      </c>
      <c r="H38" s="11">
        <f t="shared" si="0"/>
        <v>21.2597395906667</v>
      </c>
      <c r="I38" s="11">
        <f t="shared" si="1"/>
        <v>294.409739590667</v>
      </c>
      <c r="J38" s="11">
        <f t="shared" si="2"/>
        <v>0.228618504492778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2.36898958721478</v>
      </c>
      <c r="P38" s="11">
        <f t="shared" si="5"/>
        <v>0.541594856588005</v>
      </c>
      <c r="Q38" s="17">
        <f t="shared" si="6"/>
        <v>0.0704073313564407</v>
      </c>
      <c r="R38" s="11">
        <f t="shared" si="7"/>
        <v>0.129143083333333</v>
      </c>
      <c r="S38" s="18">
        <f t="shared" si="8"/>
        <v>0.545188557831714</v>
      </c>
      <c r="T38" s="3">
        <v>0.01</v>
      </c>
      <c r="U38" s="19">
        <f t="shared" si="9"/>
        <v>0.00545188557831714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0.0349018855783171</v>
      </c>
      <c r="AR38" s="27">
        <f t="shared" si="15"/>
        <v>99.3408333333333</v>
      </c>
      <c r="AS38" s="1">
        <f t="shared" si="16"/>
        <v>0.13</v>
      </c>
      <c r="AT38" s="2">
        <f>$E$4/12</f>
        <v>0.125</v>
      </c>
      <c r="AU38" s="1">
        <f t="shared" si="17"/>
        <v>377.489483609977</v>
      </c>
    </row>
    <row r="39" s="1" customFormat="1" spans="1:47">
      <c r="A39" s="6"/>
      <c r="B39" s="6"/>
      <c r="C39" s="9">
        <v>10</v>
      </c>
      <c r="D39" s="12">
        <v>15.3786724616129</v>
      </c>
      <c r="E39" s="13">
        <f t="shared" si="18"/>
        <v>21.2597395906667</v>
      </c>
      <c r="F39" s="9" t="s">
        <v>107</v>
      </c>
      <c r="G39" s="6">
        <v>11</v>
      </c>
      <c r="H39" s="11">
        <f t="shared" si="0"/>
        <v>15.3786724616129</v>
      </c>
      <c r="I39" s="11">
        <f t="shared" si="1"/>
        <v>288.528672461613</v>
      </c>
      <c r="J39" s="11">
        <f t="shared" si="2"/>
        <v>0.116506227302976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1.73602499409543</v>
      </c>
      <c r="O39" s="11">
        <f t="shared" si="19"/>
        <v>1.08477806986467</v>
      </c>
      <c r="P39" s="11">
        <f t="shared" si="5"/>
        <v>0.126383400380937</v>
      </c>
      <c r="Q39" s="17">
        <f t="shared" si="6"/>
        <v>0.0164298420495219</v>
      </c>
      <c r="R39" s="11">
        <f t="shared" si="7"/>
        <v>0.129143083333333</v>
      </c>
      <c r="S39" s="18">
        <f t="shared" si="8"/>
        <v>0.12722200543342</v>
      </c>
      <c r="T39" s="3">
        <v>0.01</v>
      </c>
      <c r="U39" s="19">
        <f t="shared" si="9"/>
        <v>0.0012722200543342</v>
      </c>
      <c r="V39" s="18"/>
      <c r="W39" s="3"/>
      <c r="X39" s="19"/>
      <c r="Y39" s="20">
        <v>0.04</v>
      </c>
      <c r="Z39" s="3">
        <v>0.21</v>
      </c>
      <c r="AA39" s="21">
        <f t="shared" si="10"/>
        <v>0.0084</v>
      </c>
      <c r="AB39" s="3">
        <v>0.015</v>
      </c>
      <c r="AC39" s="3">
        <v>0.29</v>
      </c>
      <c r="AD39" s="21">
        <f t="shared" si="11"/>
        <v>0.00435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0.0307222200543342</v>
      </c>
      <c r="AR39" s="27">
        <f t="shared" si="15"/>
        <v>99.3408333333333</v>
      </c>
      <c r="AS39" s="1">
        <f t="shared" si="16"/>
        <v>0.13</v>
      </c>
      <c r="AT39" s="2">
        <f>$E$4/12</f>
        <v>0.125</v>
      </c>
      <c r="AU39" s="1">
        <f t="shared" si="17"/>
        <v>332.283336315433</v>
      </c>
    </row>
    <row r="40" s="1" customFormat="1" spans="1:48">
      <c r="A40" s="6"/>
      <c r="B40" s="6"/>
      <c r="C40" s="9">
        <v>11</v>
      </c>
      <c r="D40" s="12">
        <v>10.7286256028667</v>
      </c>
      <c r="E40" s="13">
        <f t="shared" si="18"/>
        <v>15.3786724616129</v>
      </c>
      <c r="F40" s="9" t="s">
        <v>109</v>
      </c>
      <c r="G40" s="6">
        <v>12</v>
      </c>
      <c r="H40" s="11">
        <f t="shared" si="0"/>
        <v>10.7286256028667</v>
      </c>
      <c r="I40" s="11">
        <f t="shared" si="1"/>
        <v>283.878625602867</v>
      </c>
      <c r="J40" s="11">
        <f t="shared" si="2"/>
        <v>0.0670317152461197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1.95180300281707</v>
      </c>
      <c r="P40" s="11">
        <f t="shared" si="5"/>
        <v>0.130832703101355</v>
      </c>
      <c r="Q40" s="17">
        <f t="shared" si="6"/>
        <v>0.0170082514031762</v>
      </c>
      <c r="R40" s="11">
        <f t="shared" si="7"/>
        <v>0.129143083333333</v>
      </c>
      <c r="S40" s="18">
        <f t="shared" si="8"/>
        <v>0.131700831079555</v>
      </c>
      <c r="T40" s="3">
        <v>0.01</v>
      </c>
      <c r="U40" s="19">
        <f t="shared" si="9"/>
        <v>0.00131700831079555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0.0251170083107955</v>
      </c>
      <c r="AR40" s="27">
        <f t="shared" si="15"/>
        <v>99.3408333333333</v>
      </c>
      <c r="AS40" s="1">
        <f t="shared" si="16"/>
        <v>0.13</v>
      </c>
      <c r="AT40" s="2">
        <f>$E$4/12</f>
        <v>0.125</v>
      </c>
      <c r="AU40" s="1">
        <f t="shared" si="17"/>
        <v>271.658861404327</v>
      </c>
      <c r="AV40" s="1">
        <f>SUM(AU29:AU40)</f>
        <v>4308.9459252753</v>
      </c>
    </row>
    <row r="41" s="1" customFormat="1" spans="1:46">
      <c r="A41" s="6"/>
      <c r="B41" s="6"/>
      <c r="C41" s="9">
        <v>12</v>
      </c>
      <c r="D41" s="12">
        <v>6.06367177167742</v>
      </c>
      <c r="E41" s="13">
        <f t="shared" si="18"/>
        <v>10.7286256028667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7.18</v>
      </c>
      <c r="E44" s="9"/>
      <c r="F44" s="9"/>
      <c r="G44" s="6">
        <v>1</v>
      </c>
      <c r="H44" s="11">
        <f t="shared" ref="H44:H55" si="20">E45</f>
        <v>7.18</v>
      </c>
      <c r="I44" s="11">
        <f t="shared" ref="I44:I55" si="21">H44+273.15</f>
        <v>280.33</v>
      </c>
      <c r="J44" s="11">
        <f t="shared" ref="J44:J55" si="22">EXP(($C$18*(I44-$C$16))/($C$19*I44*$C$16))</f>
        <v>0.0434226853899752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0.0387013006219521</v>
      </c>
      <c r="Q44" s="17">
        <f t="shared" ref="Q44:Q55" si="26">P44*$B$46</f>
        <v>0.00503116908085377</v>
      </c>
      <c r="R44" s="11">
        <f t="shared" ref="R44:R55" si="27">L44*$B$46</f>
        <v>0.115864991666667</v>
      </c>
      <c r="S44" s="18">
        <f t="shared" ref="S44:S55" si="28">Q44/R44</f>
        <v>0.0434226853899751</v>
      </c>
      <c r="T44" s="3">
        <v>0.01</v>
      </c>
      <c r="U44" s="19">
        <f t="shared" ref="U44:U55" si="29">S44*T44</f>
        <v>0.000434226853899751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0.0195342268538998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11.3416666666667</v>
      </c>
      <c r="AU44" s="1">
        <f t="shared" ref="AU44:AU55" si="37">AT44*10000*AS44*0.67*AR44*AQ44</f>
        <v>17198.8790963606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4.446673379</v>
      </c>
      <c r="E45" s="13">
        <f t="shared" ref="E45:E56" si="38">D44</f>
        <v>7.18</v>
      </c>
      <c r="F45" s="9" t="s">
        <v>107</v>
      </c>
      <c r="G45" s="6">
        <v>2</v>
      </c>
      <c r="H45" s="11">
        <f t="shared" si="20"/>
        <v>4.446673379</v>
      </c>
      <c r="I45" s="11">
        <f t="shared" si="21"/>
        <v>277.596673379</v>
      </c>
      <c r="J45" s="11">
        <f t="shared" si="22"/>
        <v>0.0308452908518743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1.74383703271138</v>
      </c>
      <c r="P45" s="11">
        <f t="shared" si="25"/>
        <v>0.053789160472252</v>
      </c>
      <c r="Q45" s="17">
        <f t="shared" si="26"/>
        <v>0.00699259086139277</v>
      </c>
      <c r="R45" s="11">
        <f t="shared" si="27"/>
        <v>0.115864991666667</v>
      </c>
      <c r="S45" s="18">
        <f t="shared" si="28"/>
        <v>0.0603511963433253</v>
      </c>
      <c r="T45" s="3">
        <v>0.01</v>
      </c>
      <c r="U45" s="19">
        <f t="shared" si="29"/>
        <v>0.000603511963433253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0.0197035119634332</v>
      </c>
      <c r="AR45" s="27">
        <f t="shared" si="35"/>
        <v>89.1269166666667</v>
      </c>
      <c r="AS45" s="1">
        <f t="shared" si="36"/>
        <v>0.13</v>
      </c>
      <c r="AT45" s="2">
        <f>$E$3/12</f>
        <v>11.3416666666667</v>
      </c>
      <c r="AU45" s="1">
        <f t="shared" si="37"/>
        <v>17347.9259029456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7.03824680257143</v>
      </c>
      <c r="E46" s="13">
        <f t="shared" si="38"/>
        <v>4.446673379</v>
      </c>
      <c r="F46" s="9" t="s">
        <v>107</v>
      </c>
      <c r="G46" s="6">
        <v>3</v>
      </c>
      <c r="H46" s="11">
        <f t="shared" si="20"/>
        <v>7.03824680257143</v>
      </c>
      <c r="I46" s="11">
        <f t="shared" si="21"/>
        <v>280.188246802571</v>
      </c>
      <c r="J46" s="11">
        <f t="shared" si="22"/>
        <v>0.0426663130787405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2.5813170389058</v>
      </c>
      <c r="P46" s="11">
        <f t="shared" si="25"/>
        <v>0.110135280937442</v>
      </c>
      <c r="Q46" s="17">
        <f t="shared" si="26"/>
        <v>0.0143175865218675</v>
      </c>
      <c r="R46" s="11">
        <f t="shared" si="27"/>
        <v>0.115864991666667</v>
      </c>
      <c r="S46" s="18">
        <f t="shared" si="28"/>
        <v>0.123571290308792</v>
      </c>
      <c r="T46" s="3">
        <v>0.01</v>
      </c>
      <c r="U46" s="19">
        <f t="shared" si="29"/>
        <v>0.00123571290308792</v>
      </c>
      <c r="V46" s="18"/>
      <c r="W46" s="3"/>
      <c r="X46" s="19"/>
      <c r="Y46" s="20">
        <v>0.04</v>
      </c>
      <c r="Z46" s="3">
        <v>0.29</v>
      </c>
      <c r="AA46" s="21">
        <f t="shared" si="30"/>
        <v>0.0116</v>
      </c>
      <c r="AB46" s="3">
        <v>0.015</v>
      </c>
      <c r="AC46" s="3">
        <v>0.28</v>
      </c>
      <c r="AD46" s="21">
        <f t="shared" si="31"/>
        <v>0.0042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0.0275357129030879</v>
      </c>
      <c r="AR46" s="27">
        <f t="shared" si="35"/>
        <v>89.1269166666667</v>
      </c>
      <c r="AS46" s="1">
        <f t="shared" si="36"/>
        <v>0.13</v>
      </c>
      <c r="AT46" s="2">
        <f>$E$3/12</f>
        <v>11.3416666666667</v>
      </c>
      <c r="AU46" s="1">
        <f t="shared" si="37"/>
        <v>24243.7748160871</v>
      </c>
    </row>
    <row r="47" s="1" customFormat="1" spans="1:47">
      <c r="A47" s="6"/>
      <c r="B47" s="6"/>
      <c r="C47" s="9">
        <v>3</v>
      </c>
      <c r="D47" s="12">
        <v>13.7368884535806</v>
      </c>
      <c r="E47" s="13">
        <f t="shared" si="38"/>
        <v>7.03824680257143</v>
      </c>
      <c r="F47" s="9" t="s">
        <v>107</v>
      </c>
      <c r="G47" s="6">
        <v>4</v>
      </c>
      <c r="H47" s="11">
        <f t="shared" si="20"/>
        <v>13.7368884535806</v>
      </c>
      <c r="I47" s="11">
        <f t="shared" si="21"/>
        <v>286.886888453581</v>
      </c>
      <c r="J47" s="11">
        <f t="shared" si="22"/>
        <v>0.0960455507450892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3.36245092463502</v>
      </c>
      <c r="P47" s="11">
        <f t="shared" si="25"/>
        <v>0.322948450909905</v>
      </c>
      <c r="Q47" s="17">
        <f t="shared" si="26"/>
        <v>0.0419832986182876</v>
      </c>
      <c r="R47" s="11">
        <f t="shared" si="27"/>
        <v>0.115864991666667</v>
      </c>
      <c r="S47" s="18">
        <f t="shared" si="28"/>
        <v>0.362346710722336</v>
      </c>
      <c r="T47" s="3">
        <v>0.01</v>
      </c>
      <c r="U47" s="19">
        <f t="shared" si="29"/>
        <v>0.00362346710722336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0.0299234671072234</v>
      </c>
      <c r="AR47" s="27">
        <f t="shared" si="35"/>
        <v>89.1269166666667</v>
      </c>
      <c r="AS47" s="1">
        <f t="shared" si="36"/>
        <v>0.13</v>
      </c>
      <c r="AT47" s="2">
        <f>$E$3/12</f>
        <v>11.3416666666667</v>
      </c>
      <c r="AU47" s="1">
        <f t="shared" si="37"/>
        <v>26346.0692235339</v>
      </c>
    </row>
    <row r="48" s="1" customFormat="1" spans="1:47">
      <c r="A48" s="6"/>
      <c r="B48" s="6"/>
      <c r="C48" s="9">
        <v>4</v>
      </c>
      <c r="D48" s="12">
        <v>18.1938352426667</v>
      </c>
      <c r="E48" s="13">
        <f t="shared" si="38"/>
        <v>13.7368884535806</v>
      </c>
      <c r="F48" s="9" t="s">
        <v>107</v>
      </c>
      <c r="G48" s="6">
        <v>5</v>
      </c>
      <c r="H48" s="11">
        <f t="shared" si="20"/>
        <v>18.1938352426667</v>
      </c>
      <c r="I48" s="11">
        <f t="shared" si="21"/>
        <v>291.343835242667</v>
      </c>
      <c r="J48" s="11">
        <f t="shared" si="22"/>
        <v>0.161422467976238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2.88752735003886</v>
      </c>
      <c r="O48" s="11">
        <f t="shared" si="39"/>
        <v>1.04324429035292</v>
      </c>
      <c r="P48" s="11">
        <f t="shared" si="25"/>
        <v>0.168403068050888</v>
      </c>
      <c r="Q48" s="17">
        <f t="shared" si="26"/>
        <v>0.0218923988466154</v>
      </c>
      <c r="R48" s="11">
        <f t="shared" si="27"/>
        <v>0.115864991666667</v>
      </c>
      <c r="S48" s="18">
        <f t="shared" si="28"/>
        <v>0.188947485618416</v>
      </c>
      <c r="T48" s="3">
        <v>0.01</v>
      </c>
      <c r="U48" s="19">
        <f t="shared" si="29"/>
        <v>0.00188947485618416</v>
      </c>
      <c r="V48" s="18"/>
      <c r="W48" s="3"/>
      <c r="X48" s="19"/>
      <c r="Y48" s="20">
        <v>0.05</v>
      </c>
      <c r="Z48" s="3">
        <v>0.29</v>
      </c>
      <c r="AA48" s="21">
        <f t="shared" si="30"/>
        <v>0.0145</v>
      </c>
      <c r="AB48" s="3">
        <v>0.02</v>
      </c>
      <c r="AC48" s="3">
        <v>0.28</v>
      </c>
      <c r="AD48" s="21">
        <f t="shared" si="31"/>
        <v>0.0056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0.0342394748561842</v>
      </c>
      <c r="AR48" s="27">
        <f t="shared" si="35"/>
        <v>89.1269166666667</v>
      </c>
      <c r="AS48" s="1">
        <f t="shared" si="36"/>
        <v>0.13</v>
      </c>
      <c r="AT48" s="2">
        <f>$E$3/12</f>
        <v>11.3416666666667</v>
      </c>
      <c r="AU48" s="1">
        <f t="shared" si="37"/>
        <v>30146.0914106682</v>
      </c>
    </row>
    <row r="49" s="1" customFormat="1" spans="1:47">
      <c r="A49" s="6"/>
      <c r="B49" s="6"/>
      <c r="C49" s="9">
        <v>5</v>
      </c>
      <c r="D49" s="12">
        <v>20.9252037829032</v>
      </c>
      <c r="E49" s="13">
        <f t="shared" si="38"/>
        <v>18.1938352426667</v>
      </c>
      <c r="F49" s="9" t="s">
        <v>109</v>
      </c>
      <c r="G49" s="6">
        <v>6</v>
      </c>
      <c r="H49" s="11">
        <f t="shared" si="20"/>
        <v>20.9252037829032</v>
      </c>
      <c r="I49" s="11">
        <f t="shared" si="21"/>
        <v>294.075203782903</v>
      </c>
      <c r="J49" s="11">
        <f t="shared" si="22"/>
        <v>0.220177091219497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1.7661103889687</v>
      </c>
      <c r="P49" s="11">
        <f t="shared" si="25"/>
        <v>0.388857048215664</v>
      </c>
      <c r="Q49" s="17">
        <f t="shared" si="26"/>
        <v>0.0505514162680363</v>
      </c>
      <c r="R49" s="11">
        <f t="shared" si="27"/>
        <v>0.115864991666667</v>
      </c>
      <c r="S49" s="18">
        <f t="shared" si="28"/>
        <v>0.436295860733051</v>
      </c>
      <c r="T49" s="3">
        <v>0.01</v>
      </c>
      <c r="U49" s="19">
        <f t="shared" si="29"/>
        <v>0.00436295860733051</v>
      </c>
      <c r="V49" s="18"/>
      <c r="W49" s="3"/>
      <c r="X49" s="19"/>
      <c r="Y49" s="20">
        <v>0.05</v>
      </c>
      <c r="Z49" s="3">
        <v>0.29</v>
      </c>
      <c r="AA49" s="21">
        <f t="shared" si="30"/>
        <v>0.0145</v>
      </c>
      <c r="AB49" s="3">
        <v>0.02</v>
      </c>
      <c r="AC49" s="3">
        <v>0.28</v>
      </c>
      <c r="AD49" s="21">
        <f t="shared" si="31"/>
        <v>0.0056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0.0367129586073305</v>
      </c>
      <c r="AR49" s="27">
        <f t="shared" si="35"/>
        <v>89.1269166666667</v>
      </c>
      <c r="AS49" s="1">
        <f t="shared" si="36"/>
        <v>0.13</v>
      </c>
      <c r="AT49" s="2">
        <f>$E$3/12</f>
        <v>11.3416666666667</v>
      </c>
      <c r="AU49" s="1">
        <f t="shared" si="37"/>
        <v>32323.8662620074</v>
      </c>
    </row>
    <row r="50" s="1" customFormat="1" spans="1:47">
      <c r="A50" s="6"/>
      <c r="B50" s="6"/>
      <c r="C50" s="9">
        <v>6</v>
      </c>
      <c r="D50" s="12">
        <v>24.002602658</v>
      </c>
      <c r="E50" s="13">
        <f t="shared" si="38"/>
        <v>20.9252037829032</v>
      </c>
      <c r="F50" s="9" t="s">
        <v>107</v>
      </c>
      <c r="G50" s="6">
        <v>7</v>
      </c>
      <c r="H50" s="11">
        <f t="shared" si="20"/>
        <v>24.002602658</v>
      </c>
      <c r="I50" s="11">
        <f t="shared" si="21"/>
        <v>297.152602658</v>
      </c>
      <c r="J50" s="11">
        <f t="shared" si="22"/>
        <v>0.310234214872259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2.26852250741971</v>
      </c>
      <c r="P50" s="11">
        <f t="shared" si="25"/>
        <v>0.7037732990094</v>
      </c>
      <c r="Q50" s="17">
        <f t="shared" si="26"/>
        <v>0.091490528871222</v>
      </c>
      <c r="R50" s="11">
        <f t="shared" si="27"/>
        <v>0.115864991666667</v>
      </c>
      <c r="S50" s="18">
        <f t="shared" si="28"/>
        <v>0.789630479018476</v>
      </c>
      <c r="T50" s="3">
        <v>0.01</v>
      </c>
      <c r="U50" s="19">
        <f t="shared" si="29"/>
        <v>0.00789630479018476</v>
      </c>
      <c r="V50" s="18"/>
      <c r="W50" s="3"/>
      <c r="X50" s="19"/>
      <c r="Y50" s="20">
        <v>0.05</v>
      </c>
      <c r="Z50" s="3">
        <v>0.29</v>
      </c>
      <c r="AA50" s="21">
        <f t="shared" si="30"/>
        <v>0.0145</v>
      </c>
      <c r="AB50" s="3">
        <v>0.02</v>
      </c>
      <c r="AC50" s="3">
        <v>0.28</v>
      </c>
      <c r="AD50" s="21">
        <f t="shared" si="31"/>
        <v>0.0056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0.0402463047901848</v>
      </c>
      <c r="AR50" s="27">
        <f t="shared" si="35"/>
        <v>89.1269166666667</v>
      </c>
      <c r="AS50" s="1">
        <f t="shared" si="36"/>
        <v>0.13</v>
      </c>
      <c r="AT50" s="2">
        <f>$E$3/12</f>
        <v>11.3416666666667</v>
      </c>
      <c r="AU50" s="1">
        <f t="shared" si="37"/>
        <v>35434.7953127963</v>
      </c>
    </row>
    <row r="51" s="1" customFormat="1" spans="1:47">
      <c r="A51" s="6"/>
      <c r="B51" s="6"/>
      <c r="C51" s="9">
        <v>7</v>
      </c>
      <c r="D51" s="12">
        <v>27.615204423871</v>
      </c>
      <c r="E51" s="13">
        <f t="shared" si="38"/>
        <v>24.002602658</v>
      </c>
      <c r="F51" s="9" t="s">
        <v>107</v>
      </c>
      <c r="G51" s="6">
        <v>8</v>
      </c>
      <c r="H51" s="11">
        <f t="shared" si="20"/>
        <v>27.615204423871</v>
      </c>
      <c r="I51" s="11">
        <f t="shared" si="21"/>
        <v>300.765204423871</v>
      </c>
      <c r="J51" s="11">
        <f t="shared" si="22"/>
        <v>0.459851517917251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2.45601837507697</v>
      </c>
      <c r="P51" s="11">
        <f t="shared" si="25"/>
        <v>1.12940377781181</v>
      </c>
      <c r="Q51" s="17">
        <f t="shared" si="26"/>
        <v>0.146822491115535</v>
      </c>
      <c r="R51" s="11">
        <f t="shared" si="27"/>
        <v>0.115864991666667</v>
      </c>
      <c r="S51" s="18">
        <f t="shared" si="28"/>
        <v>1.26718596362506</v>
      </c>
      <c r="T51" s="3">
        <v>0.01</v>
      </c>
      <c r="U51" s="19">
        <f t="shared" si="29"/>
        <v>0.0126718596362506</v>
      </c>
      <c r="V51" s="18"/>
      <c r="W51" s="3"/>
      <c r="X51" s="19"/>
      <c r="Y51" s="20">
        <v>0.05</v>
      </c>
      <c r="Z51" s="3">
        <v>0.29</v>
      </c>
      <c r="AA51" s="21">
        <f t="shared" si="30"/>
        <v>0.0145</v>
      </c>
      <c r="AB51" s="3">
        <v>0.02</v>
      </c>
      <c r="AC51" s="3">
        <v>0.28</v>
      </c>
      <c r="AD51" s="21">
        <f t="shared" si="31"/>
        <v>0.0056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0.0450218596362506</v>
      </c>
      <c r="AR51" s="27">
        <f t="shared" si="35"/>
        <v>89.1269166666667</v>
      </c>
      <c r="AS51" s="1">
        <f t="shared" si="36"/>
        <v>0.13</v>
      </c>
      <c r="AT51" s="2">
        <f>$E$3/12</f>
        <v>11.3416666666667</v>
      </c>
      <c r="AU51" s="1">
        <f t="shared" si="37"/>
        <v>39639.4250137731</v>
      </c>
    </row>
    <row r="52" s="1" customFormat="1" spans="1:47">
      <c r="A52" s="6"/>
      <c r="B52" s="6"/>
      <c r="C52" s="9">
        <v>8</v>
      </c>
      <c r="D52" s="12">
        <v>27.2801901458065</v>
      </c>
      <c r="E52" s="13">
        <f t="shared" si="38"/>
        <v>27.615204423871</v>
      </c>
      <c r="F52" s="9" t="s">
        <v>107</v>
      </c>
      <c r="G52" s="6">
        <v>9</v>
      </c>
      <c r="H52" s="11">
        <f t="shared" si="20"/>
        <v>27.2801901458065</v>
      </c>
      <c r="I52" s="11">
        <f t="shared" si="21"/>
        <v>300.430190145806</v>
      </c>
      <c r="J52" s="11">
        <f t="shared" si="22"/>
        <v>0.443546919909851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2.21788376393183</v>
      </c>
      <c r="P52" s="11">
        <f t="shared" si="25"/>
        <v>0.983735512210031</v>
      </c>
      <c r="Q52" s="17">
        <f t="shared" si="26"/>
        <v>0.127885616587304</v>
      </c>
      <c r="R52" s="11">
        <f t="shared" si="27"/>
        <v>0.115864991666667</v>
      </c>
      <c r="S52" s="18">
        <f t="shared" si="28"/>
        <v>1.10374682419362</v>
      </c>
      <c r="T52" s="3">
        <v>0.01</v>
      </c>
      <c r="U52" s="19">
        <f t="shared" si="29"/>
        <v>0.0110374682419362</v>
      </c>
      <c r="V52" s="18"/>
      <c r="W52" s="3"/>
      <c r="X52" s="19"/>
      <c r="Y52" s="20">
        <v>0.05</v>
      </c>
      <c r="Z52" s="3">
        <v>0.29</v>
      </c>
      <c r="AA52" s="21">
        <f t="shared" si="30"/>
        <v>0.0145</v>
      </c>
      <c r="AB52" s="3">
        <v>0.02</v>
      </c>
      <c r="AC52" s="3">
        <v>0.28</v>
      </c>
      <c r="AD52" s="21">
        <f t="shared" si="31"/>
        <v>0.0056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0.0433874682419362</v>
      </c>
      <c r="AR52" s="27">
        <f t="shared" si="35"/>
        <v>89.1269166666667</v>
      </c>
      <c r="AS52" s="1">
        <f t="shared" si="36"/>
        <v>0.13</v>
      </c>
      <c r="AT52" s="2">
        <f>$E$3/12</f>
        <v>11.3416666666667</v>
      </c>
      <c r="AU52" s="1">
        <f t="shared" si="37"/>
        <v>38200.4276991016</v>
      </c>
    </row>
    <row r="53" s="1" customFormat="1" spans="1:47">
      <c r="A53" s="6"/>
      <c r="B53" s="6"/>
      <c r="C53" s="9">
        <v>9</v>
      </c>
      <c r="D53" s="12">
        <v>21.2597395906667</v>
      </c>
      <c r="E53" s="13">
        <f t="shared" si="38"/>
        <v>27.2801901458065</v>
      </c>
      <c r="F53" s="9" t="s">
        <v>107</v>
      </c>
      <c r="G53" s="6">
        <v>10</v>
      </c>
      <c r="H53" s="11">
        <f t="shared" si="20"/>
        <v>21.2597395906667</v>
      </c>
      <c r="I53" s="11">
        <f t="shared" si="21"/>
        <v>294.409739590667</v>
      </c>
      <c r="J53" s="11">
        <f t="shared" si="22"/>
        <v>0.228618504492778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2.12541741838847</v>
      </c>
      <c r="P53" s="11">
        <f t="shared" si="25"/>
        <v>0.485909751614873</v>
      </c>
      <c r="Q53" s="17">
        <f t="shared" si="26"/>
        <v>0.0631682677099335</v>
      </c>
      <c r="R53" s="11">
        <f t="shared" si="27"/>
        <v>0.115864991666667</v>
      </c>
      <c r="S53" s="18">
        <f t="shared" si="28"/>
        <v>0.545188557831712</v>
      </c>
      <c r="T53" s="3">
        <v>0.01</v>
      </c>
      <c r="U53" s="19">
        <f t="shared" si="29"/>
        <v>0.00545188557831712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0.0335018855783171</v>
      </c>
      <c r="AR53" s="27">
        <f t="shared" si="35"/>
        <v>89.1269166666667</v>
      </c>
      <c r="AS53" s="1">
        <f t="shared" si="36"/>
        <v>0.13</v>
      </c>
      <c r="AT53" s="2">
        <f>$E$3/12</f>
        <v>11.3416666666667</v>
      </c>
      <c r="AU53" s="1">
        <f t="shared" si="37"/>
        <v>29496.6820991205</v>
      </c>
    </row>
    <row r="54" s="1" customFormat="1" spans="1:47">
      <c r="A54" s="6"/>
      <c r="B54" s="6"/>
      <c r="C54" s="9">
        <v>10</v>
      </c>
      <c r="D54" s="12">
        <v>15.3786724616129</v>
      </c>
      <c r="E54" s="13">
        <f t="shared" si="38"/>
        <v>21.2597395906667</v>
      </c>
      <c r="F54" s="9" t="s">
        <v>107</v>
      </c>
      <c r="G54" s="6">
        <v>11</v>
      </c>
      <c r="H54" s="11">
        <f t="shared" si="20"/>
        <v>15.3786724616129</v>
      </c>
      <c r="I54" s="11">
        <f t="shared" si="21"/>
        <v>288.528672461613</v>
      </c>
      <c r="J54" s="11">
        <f t="shared" si="22"/>
        <v>0.116506227302976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1.55753228343492</v>
      </c>
      <c r="O54" s="11">
        <f t="shared" si="39"/>
        <v>0.973244550005347</v>
      </c>
      <c r="P54" s="11">
        <f t="shared" si="25"/>
        <v>0.113389050764306</v>
      </c>
      <c r="Q54" s="17">
        <f t="shared" si="26"/>
        <v>0.0147405765993598</v>
      </c>
      <c r="R54" s="11">
        <f t="shared" si="27"/>
        <v>0.115864991666667</v>
      </c>
      <c r="S54" s="18">
        <f t="shared" si="28"/>
        <v>0.127222005433419</v>
      </c>
      <c r="T54" s="3">
        <v>0.01</v>
      </c>
      <c r="U54" s="19">
        <f t="shared" si="29"/>
        <v>0.00127222005433419</v>
      </c>
      <c r="V54" s="18"/>
      <c r="W54" s="3"/>
      <c r="X54" s="19"/>
      <c r="Y54" s="20">
        <v>0.04</v>
      </c>
      <c r="Z54" s="3">
        <v>0.29</v>
      </c>
      <c r="AA54" s="21">
        <f t="shared" si="30"/>
        <v>0.0116</v>
      </c>
      <c r="AB54" s="3">
        <v>0.015</v>
      </c>
      <c r="AC54" s="3">
        <v>0.28</v>
      </c>
      <c r="AD54" s="21">
        <f t="shared" si="31"/>
        <v>0.0042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0.0293222200543342</v>
      </c>
      <c r="AR54" s="27">
        <f t="shared" si="35"/>
        <v>89.1269166666667</v>
      </c>
      <c r="AS54" s="1">
        <f t="shared" si="36"/>
        <v>0.13</v>
      </c>
      <c r="AT54" s="2">
        <f>$E$3/12</f>
        <v>11.3416666666667</v>
      </c>
      <c r="AU54" s="1">
        <f t="shared" si="37"/>
        <v>25816.7022080373</v>
      </c>
    </row>
    <row r="55" s="1" customFormat="1" spans="1:48">
      <c r="A55" s="6"/>
      <c r="B55" s="6"/>
      <c r="C55" s="9">
        <v>11</v>
      </c>
      <c r="D55" s="12">
        <v>10.7286256028667</v>
      </c>
      <c r="E55" s="13">
        <f t="shared" si="38"/>
        <v>15.3786724616129</v>
      </c>
      <c r="F55" s="9" t="s">
        <v>109</v>
      </c>
      <c r="G55" s="6">
        <v>12</v>
      </c>
      <c r="H55" s="11">
        <f t="shared" si="20"/>
        <v>10.7286256028667</v>
      </c>
      <c r="I55" s="11">
        <f t="shared" si="21"/>
        <v>283.878625602867</v>
      </c>
      <c r="J55" s="11">
        <f t="shared" si="22"/>
        <v>0.0670317152461197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1.75112466590771</v>
      </c>
      <c r="P55" s="11">
        <f t="shared" si="25"/>
        <v>0.117380889965582</v>
      </c>
      <c r="Q55" s="17">
        <f t="shared" si="26"/>
        <v>0.0152595156955257</v>
      </c>
      <c r="R55" s="11">
        <f t="shared" si="27"/>
        <v>0.115864991666667</v>
      </c>
      <c r="S55" s="18">
        <f t="shared" si="28"/>
        <v>0.131700831079554</v>
      </c>
      <c r="T55" s="3">
        <v>0.01</v>
      </c>
      <c r="U55" s="19">
        <f t="shared" si="29"/>
        <v>0.00131700831079554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0.0221670083107955</v>
      </c>
      <c r="AR55" s="27">
        <f t="shared" si="35"/>
        <v>89.1269166666667</v>
      </c>
      <c r="AS55" s="1">
        <f t="shared" si="36"/>
        <v>0.13</v>
      </c>
      <c r="AT55" s="2">
        <f>$E$3/12</f>
        <v>11.3416666666667</v>
      </c>
      <c r="AU55" s="1">
        <f t="shared" si="37"/>
        <v>19516.9073604407</v>
      </c>
      <c r="AV55" s="1">
        <f>SUM(AU44:AU55)</f>
        <v>335711.546404872</v>
      </c>
    </row>
    <row r="56" s="1" customFormat="1" spans="1:46">
      <c r="A56" s="6"/>
      <c r="B56" s="6"/>
      <c r="C56" s="9">
        <v>12</v>
      </c>
      <c r="D56" s="12">
        <v>6.06367177167742</v>
      </c>
      <c r="E56" s="13">
        <f t="shared" si="38"/>
        <v>10.7286256028667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7.18</v>
      </c>
      <c r="E60" s="9"/>
      <c r="F60" s="9"/>
      <c r="G60" s="6">
        <v>1</v>
      </c>
      <c r="H60" s="11">
        <f t="shared" ref="H60:H71" si="40">E61</f>
        <v>7.18</v>
      </c>
      <c r="I60" s="11">
        <f t="shared" ref="I60:I71" si="41">H60+273.15</f>
        <v>280.33</v>
      </c>
      <c r="J60" s="11">
        <f t="shared" ref="J60:J71" si="42">EXP(($C$18*(I60-$C$16))/($C$19*I60*$C$16))</f>
        <v>0.0434226853899752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0.0599102790325488</v>
      </c>
      <c r="Q60" s="17">
        <f t="shared" ref="Q60:Q71" si="46">P60*$B$62</f>
        <v>0.00599102790325488</v>
      </c>
      <c r="R60" s="11">
        <f t="shared" ref="R60:R71" si="47">L60*$B$62</f>
        <v>0.13797</v>
      </c>
      <c r="S60" s="18">
        <f t="shared" ref="S60:S71" si="48">Q60/R60</f>
        <v>0.0434226853899752</v>
      </c>
      <c r="T60" s="3">
        <v>0.01</v>
      </c>
      <c r="U60" s="19">
        <f t="shared" ref="U60:U71" si="49">S60*T60</f>
        <v>0.000434226853899752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0.0127342268538998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2.21666666666667</v>
      </c>
      <c r="AU60" s="1">
        <f t="shared" ref="AU60:AU71" si="57">AT60*10000*AS60*0.67*AR60*AQ60</f>
        <v>2609.35062290984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4.446673379</v>
      </c>
      <c r="E61" s="13">
        <f t="shared" ref="E61:E72" si="58">D60</f>
        <v>7.18</v>
      </c>
      <c r="F61" s="9" t="s">
        <v>107</v>
      </c>
      <c r="G61" s="6">
        <v>2</v>
      </c>
      <c r="H61" s="11">
        <f t="shared" si="40"/>
        <v>4.446673379</v>
      </c>
      <c r="I61" s="11">
        <f t="shared" si="41"/>
        <v>277.596673379</v>
      </c>
      <c r="J61" s="11">
        <f t="shared" si="42"/>
        <v>0.0308452908518743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2.69948972096745</v>
      </c>
      <c r="P61" s="11">
        <f t="shared" si="45"/>
        <v>0.0832665455948861</v>
      </c>
      <c r="Q61" s="17">
        <f t="shared" si="46"/>
        <v>0.00832665455948861</v>
      </c>
      <c r="R61" s="11">
        <f t="shared" si="47"/>
        <v>0.13797</v>
      </c>
      <c r="S61" s="18">
        <f t="shared" si="48"/>
        <v>0.0603511963433254</v>
      </c>
      <c r="T61" s="3">
        <v>0.01</v>
      </c>
      <c r="U61" s="19">
        <f t="shared" si="49"/>
        <v>0.000603511963433254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0.0129035119634333</v>
      </c>
      <c r="AR61" s="27">
        <f t="shared" si="55"/>
        <v>137.97</v>
      </c>
      <c r="AS61" s="1">
        <f t="shared" si="56"/>
        <v>0.1</v>
      </c>
      <c r="AT61" s="2">
        <f>$E$5/12</f>
        <v>2.21666666666667</v>
      </c>
      <c r="AU61" s="1">
        <f t="shared" si="57"/>
        <v>2644.03857146601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7.03824680257143</v>
      </c>
      <c r="E62" s="13">
        <f t="shared" si="58"/>
        <v>4.446673379</v>
      </c>
      <c r="F62" s="9" t="s">
        <v>107</v>
      </c>
      <c r="G62" s="6">
        <v>3</v>
      </c>
      <c r="H62" s="11">
        <f t="shared" si="40"/>
        <v>7.03824680257143</v>
      </c>
      <c r="I62" s="11">
        <f t="shared" si="41"/>
        <v>280.188246802571</v>
      </c>
      <c r="J62" s="11">
        <f t="shared" si="42"/>
        <v>0.0426663130787405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3.99592317537256</v>
      </c>
      <c r="P62" s="11">
        <f t="shared" si="45"/>
        <v>0.170491309239041</v>
      </c>
      <c r="Q62" s="17">
        <f t="shared" si="46"/>
        <v>0.0170491309239041</v>
      </c>
      <c r="R62" s="11">
        <f t="shared" si="47"/>
        <v>0.13797</v>
      </c>
      <c r="S62" s="18">
        <f t="shared" si="48"/>
        <v>0.123571290308792</v>
      </c>
      <c r="T62" s="3">
        <v>0.01</v>
      </c>
      <c r="U62" s="19">
        <f t="shared" si="49"/>
        <v>0.00123571290308792</v>
      </c>
      <c r="V62" s="18"/>
      <c r="W62" s="3"/>
      <c r="X62" s="19"/>
      <c r="Y62" s="20">
        <v>0.04</v>
      </c>
      <c r="Z62" s="3">
        <v>0.06</v>
      </c>
      <c r="AA62" s="21">
        <f t="shared" si="50"/>
        <v>0.0024</v>
      </c>
      <c r="AB62" s="3">
        <v>0.015</v>
      </c>
      <c r="AC62" s="3">
        <v>0.63</v>
      </c>
      <c r="AD62" s="21">
        <f t="shared" si="51"/>
        <v>0.00945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0.0192857129030879</v>
      </c>
      <c r="AR62" s="27">
        <f t="shared" si="55"/>
        <v>137.97</v>
      </c>
      <c r="AS62" s="1">
        <f t="shared" si="56"/>
        <v>0.1</v>
      </c>
      <c r="AT62" s="2">
        <f>$E$5/12</f>
        <v>2.21666666666667</v>
      </c>
      <c r="AU62" s="1">
        <f t="shared" si="57"/>
        <v>3951.80544168818</v>
      </c>
    </row>
    <row r="63" s="1" customFormat="1" spans="1:47">
      <c r="A63" s="6"/>
      <c r="B63" s="6"/>
      <c r="C63" s="9">
        <v>3</v>
      </c>
      <c r="D63" s="12">
        <v>13.7368884535806</v>
      </c>
      <c r="E63" s="13">
        <f t="shared" si="58"/>
        <v>7.03824680257143</v>
      </c>
      <c r="F63" s="9" t="s">
        <v>107</v>
      </c>
      <c r="G63" s="6">
        <v>4</v>
      </c>
      <c r="H63" s="11">
        <f t="shared" si="40"/>
        <v>13.7368884535806</v>
      </c>
      <c r="I63" s="11">
        <f t="shared" si="41"/>
        <v>286.886888453581</v>
      </c>
      <c r="J63" s="11">
        <f t="shared" si="42"/>
        <v>0.0960455507450892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5.20513186613352</v>
      </c>
      <c r="P63" s="11">
        <f t="shared" si="45"/>
        <v>0.499929756783608</v>
      </c>
      <c r="Q63" s="17">
        <f t="shared" si="46"/>
        <v>0.0499929756783608</v>
      </c>
      <c r="R63" s="11">
        <f t="shared" si="47"/>
        <v>0.13797</v>
      </c>
      <c r="S63" s="18">
        <f t="shared" si="48"/>
        <v>0.362346710722337</v>
      </c>
      <c r="T63" s="3">
        <v>0.01</v>
      </c>
      <c r="U63" s="19">
        <f t="shared" si="49"/>
        <v>0.00362346710722337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0.0216734671072234</v>
      </c>
      <c r="AR63" s="27">
        <f t="shared" si="55"/>
        <v>137.97</v>
      </c>
      <c r="AS63" s="1">
        <f t="shared" si="56"/>
        <v>0.1</v>
      </c>
      <c r="AT63" s="2">
        <f>$E$5/12</f>
        <v>2.21666666666667</v>
      </c>
      <c r="AU63" s="1">
        <f t="shared" si="57"/>
        <v>4441.07644269979</v>
      </c>
    </row>
    <row r="64" s="1" customFormat="1" spans="1:47">
      <c r="A64" s="6"/>
      <c r="B64" s="6"/>
      <c r="C64" s="9">
        <v>4</v>
      </c>
      <c r="D64" s="12">
        <v>18.1938352426667</v>
      </c>
      <c r="E64" s="13">
        <f t="shared" si="58"/>
        <v>13.7368884535806</v>
      </c>
      <c r="F64" s="9" t="s">
        <v>107</v>
      </c>
      <c r="G64" s="6">
        <v>5</v>
      </c>
      <c r="H64" s="11">
        <f t="shared" si="40"/>
        <v>18.1938352426667</v>
      </c>
      <c r="I64" s="11">
        <f t="shared" si="41"/>
        <v>291.343835242667</v>
      </c>
      <c r="J64" s="11">
        <f t="shared" si="42"/>
        <v>0.161422467976238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4.46994200388242</v>
      </c>
      <c r="O64" s="11">
        <f t="shared" si="59"/>
        <v>1.6149601054675</v>
      </c>
      <c r="P64" s="11">
        <f t="shared" si="45"/>
        <v>0.260690845907728</v>
      </c>
      <c r="Q64" s="17">
        <f t="shared" si="46"/>
        <v>0.0260690845907728</v>
      </c>
      <c r="R64" s="11">
        <f t="shared" si="47"/>
        <v>0.13797</v>
      </c>
      <c r="S64" s="18">
        <f t="shared" si="48"/>
        <v>0.188947485618416</v>
      </c>
      <c r="T64" s="3">
        <v>0.01</v>
      </c>
      <c r="U64" s="19">
        <f t="shared" si="49"/>
        <v>0.00188947485618416</v>
      </c>
      <c r="V64" s="18"/>
      <c r="W64" s="3"/>
      <c r="X64" s="19"/>
      <c r="Y64" s="20">
        <v>0.05</v>
      </c>
      <c r="Z64" s="3">
        <v>0.06</v>
      </c>
      <c r="AA64" s="21">
        <f t="shared" si="50"/>
        <v>0.003</v>
      </c>
      <c r="AB64" s="3">
        <v>0.02</v>
      </c>
      <c r="AC64" s="3">
        <v>0.63</v>
      </c>
      <c r="AD64" s="21">
        <f t="shared" si="51"/>
        <v>0.0126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0.0250894748561842</v>
      </c>
      <c r="AR64" s="27">
        <f t="shared" si="55"/>
        <v>137.97</v>
      </c>
      <c r="AS64" s="1">
        <f t="shared" si="56"/>
        <v>0.1</v>
      </c>
      <c r="AT64" s="2">
        <f>$E$5/12</f>
        <v>2.21666666666667</v>
      </c>
      <c r="AU64" s="1">
        <f t="shared" si="57"/>
        <v>5141.0452786473</v>
      </c>
    </row>
    <row r="65" s="1" customFormat="1" spans="1:47">
      <c r="A65" s="6"/>
      <c r="B65" s="6"/>
      <c r="C65" s="9">
        <v>5</v>
      </c>
      <c r="D65" s="12">
        <v>20.9252037829032</v>
      </c>
      <c r="E65" s="13">
        <f t="shared" si="58"/>
        <v>18.1938352426667</v>
      </c>
      <c r="F65" s="9" t="s">
        <v>109</v>
      </c>
      <c r="G65" s="6">
        <v>6</v>
      </c>
      <c r="H65" s="11">
        <f t="shared" si="40"/>
        <v>20.9252037829032</v>
      </c>
      <c r="I65" s="11">
        <f t="shared" si="41"/>
        <v>294.075203782903</v>
      </c>
      <c r="J65" s="11">
        <f t="shared" si="42"/>
        <v>0.220177091219497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2.73396925955977</v>
      </c>
      <c r="P65" s="11">
        <f t="shared" si="45"/>
        <v>0.601957399053392</v>
      </c>
      <c r="Q65" s="17">
        <f t="shared" si="46"/>
        <v>0.0601957399053392</v>
      </c>
      <c r="R65" s="11">
        <f t="shared" si="47"/>
        <v>0.13797</v>
      </c>
      <c r="S65" s="18">
        <f t="shared" si="48"/>
        <v>0.436295860733052</v>
      </c>
      <c r="T65" s="3">
        <v>0.01</v>
      </c>
      <c r="U65" s="19">
        <f t="shared" si="49"/>
        <v>0.00436295860733052</v>
      </c>
      <c r="V65" s="18"/>
      <c r="W65" s="3"/>
      <c r="X65" s="19"/>
      <c r="Y65" s="20">
        <v>0.05</v>
      </c>
      <c r="Z65" s="3">
        <v>0.06</v>
      </c>
      <c r="AA65" s="21">
        <f t="shared" si="50"/>
        <v>0.003</v>
      </c>
      <c r="AB65" s="3">
        <v>0.02</v>
      </c>
      <c r="AC65" s="3">
        <v>0.63</v>
      </c>
      <c r="AD65" s="21">
        <f t="shared" si="51"/>
        <v>0.0126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0.0275629586073305</v>
      </c>
      <c r="AR65" s="27">
        <f t="shared" si="55"/>
        <v>137.97</v>
      </c>
      <c r="AS65" s="1">
        <f t="shared" si="56"/>
        <v>0.1</v>
      </c>
      <c r="AT65" s="2">
        <f>$E$5/12</f>
        <v>2.21666666666667</v>
      </c>
      <c r="AU65" s="1">
        <f t="shared" si="57"/>
        <v>5647.88298782746</v>
      </c>
    </row>
    <row r="66" s="1" customFormat="1" spans="1:47">
      <c r="A66" s="6"/>
      <c r="B66" s="6"/>
      <c r="C66" s="9">
        <v>6</v>
      </c>
      <c r="D66" s="12">
        <v>24.002602658</v>
      </c>
      <c r="E66" s="13">
        <f t="shared" si="58"/>
        <v>20.9252037829032</v>
      </c>
      <c r="F66" s="9" t="s">
        <v>107</v>
      </c>
      <c r="G66" s="6">
        <v>7</v>
      </c>
      <c r="H66" s="11">
        <f t="shared" si="40"/>
        <v>24.002602658</v>
      </c>
      <c r="I66" s="11">
        <f t="shared" si="41"/>
        <v>297.152602658</v>
      </c>
      <c r="J66" s="11">
        <f t="shared" si="42"/>
        <v>0.310234214872259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3.51171186050637</v>
      </c>
      <c r="P66" s="11">
        <f t="shared" si="45"/>
        <v>1.08945317190179</v>
      </c>
      <c r="Q66" s="17">
        <f t="shared" si="46"/>
        <v>0.108945317190179</v>
      </c>
      <c r="R66" s="11">
        <f t="shared" si="47"/>
        <v>0.13797</v>
      </c>
      <c r="S66" s="18">
        <f t="shared" si="48"/>
        <v>0.789630479018478</v>
      </c>
      <c r="T66" s="3">
        <v>0.01</v>
      </c>
      <c r="U66" s="19">
        <f t="shared" si="49"/>
        <v>0.00789630479018478</v>
      </c>
      <c r="V66" s="18"/>
      <c r="W66" s="3"/>
      <c r="X66" s="19"/>
      <c r="Y66" s="20">
        <v>0.05</v>
      </c>
      <c r="Z66" s="3">
        <v>0.06</v>
      </c>
      <c r="AA66" s="21">
        <f t="shared" si="50"/>
        <v>0.003</v>
      </c>
      <c r="AB66" s="3">
        <v>0.02</v>
      </c>
      <c r="AC66" s="3">
        <v>0.63</v>
      </c>
      <c r="AD66" s="21">
        <f t="shared" si="51"/>
        <v>0.0126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0.0310963047901848</v>
      </c>
      <c r="AR66" s="27">
        <f t="shared" si="55"/>
        <v>137.97</v>
      </c>
      <c r="AS66" s="1">
        <f t="shared" si="56"/>
        <v>0.1</v>
      </c>
      <c r="AT66" s="2">
        <f>$E$5/12</f>
        <v>2.21666666666667</v>
      </c>
      <c r="AU66" s="1">
        <f t="shared" si="57"/>
        <v>6371.89545980281</v>
      </c>
    </row>
    <row r="67" s="1" customFormat="1" spans="1:47">
      <c r="A67" s="6"/>
      <c r="B67" s="6"/>
      <c r="C67" s="9">
        <v>7</v>
      </c>
      <c r="D67" s="12">
        <v>27.615204423871</v>
      </c>
      <c r="E67" s="13">
        <f t="shared" si="58"/>
        <v>24.002602658</v>
      </c>
      <c r="F67" s="9" t="s">
        <v>107</v>
      </c>
      <c r="G67" s="6">
        <v>8</v>
      </c>
      <c r="H67" s="11">
        <f t="shared" si="40"/>
        <v>27.615204423871</v>
      </c>
      <c r="I67" s="11">
        <f t="shared" si="41"/>
        <v>300.765204423871</v>
      </c>
      <c r="J67" s="11">
        <f t="shared" si="42"/>
        <v>0.459851517917251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3.80195868860458</v>
      </c>
      <c r="P67" s="11">
        <f t="shared" si="45"/>
        <v>1.7483364740135</v>
      </c>
      <c r="Q67" s="17">
        <f t="shared" si="46"/>
        <v>0.17483364740135</v>
      </c>
      <c r="R67" s="11">
        <f t="shared" si="47"/>
        <v>0.13797</v>
      </c>
      <c r="S67" s="18">
        <f t="shared" si="48"/>
        <v>1.26718596362506</v>
      </c>
      <c r="T67" s="3">
        <v>0.01</v>
      </c>
      <c r="U67" s="19">
        <f t="shared" si="49"/>
        <v>0.0126718596362506</v>
      </c>
      <c r="V67" s="18"/>
      <c r="W67" s="3"/>
      <c r="X67" s="19"/>
      <c r="Y67" s="20">
        <v>0.05</v>
      </c>
      <c r="Z67" s="3">
        <v>0.06</v>
      </c>
      <c r="AA67" s="21">
        <f t="shared" si="50"/>
        <v>0.003</v>
      </c>
      <c r="AB67" s="3">
        <v>0.02</v>
      </c>
      <c r="AC67" s="3">
        <v>0.63</v>
      </c>
      <c r="AD67" s="21">
        <f t="shared" si="51"/>
        <v>0.0126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0.0358718596362506</v>
      </c>
      <c r="AR67" s="27">
        <f t="shared" si="55"/>
        <v>137.97</v>
      </c>
      <c r="AS67" s="1">
        <f t="shared" si="56"/>
        <v>0.1</v>
      </c>
      <c r="AT67" s="2">
        <f>$E$5/12</f>
        <v>2.21666666666667</v>
      </c>
      <c r="AU67" s="1">
        <f t="shared" si="57"/>
        <v>7350.44697732238</v>
      </c>
    </row>
    <row r="68" s="1" customFormat="1" spans="1:47">
      <c r="A68" s="6"/>
      <c r="B68" s="6"/>
      <c r="C68" s="9">
        <v>8</v>
      </c>
      <c r="D68" s="12">
        <v>27.2801901458065</v>
      </c>
      <c r="E68" s="13">
        <f t="shared" si="58"/>
        <v>27.615204423871</v>
      </c>
      <c r="F68" s="9" t="s">
        <v>107</v>
      </c>
      <c r="G68" s="6">
        <v>9</v>
      </c>
      <c r="H68" s="11">
        <f t="shared" si="40"/>
        <v>27.2801901458065</v>
      </c>
      <c r="I68" s="11">
        <f t="shared" si="41"/>
        <v>300.430190145806</v>
      </c>
      <c r="J68" s="11">
        <f t="shared" si="42"/>
        <v>0.443546919909851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3.43332221459108</v>
      </c>
      <c r="P68" s="11">
        <f t="shared" si="45"/>
        <v>1.52283949333994</v>
      </c>
      <c r="Q68" s="17">
        <f t="shared" si="46"/>
        <v>0.152283949333994</v>
      </c>
      <c r="R68" s="11">
        <f t="shared" si="47"/>
        <v>0.13797</v>
      </c>
      <c r="S68" s="18">
        <f t="shared" si="48"/>
        <v>1.10374682419362</v>
      </c>
      <c r="T68" s="3">
        <v>0.01</v>
      </c>
      <c r="U68" s="19">
        <f t="shared" si="49"/>
        <v>0.0110374682419362</v>
      </c>
      <c r="V68" s="18"/>
      <c r="W68" s="3"/>
      <c r="X68" s="19"/>
      <c r="Y68" s="20">
        <v>0.05</v>
      </c>
      <c r="Z68" s="3">
        <v>0.06</v>
      </c>
      <c r="AA68" s="21">
        <f t="shared" si="50"/>
        <v>0.003</v>
      </c>
      <c r="AB68" s="3">
        <v>0.02</v>
      </c>
      <c r="AC68" s="3">
        <v>0.63</v>
      </c>
      <c r="AD68" s="21">
        <f t="shared" si="51"/>
        <v>0.0126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0.0342374682419362</v>
      </c>
      <c r="AR68" s="27">
        <f t="shared" si="55"/>
        <v>137.97</v>
      </c>
      <c r="AS68" s="1">
        <f t="shared" si="56"/>
        <v>0.1</v>
      </c>
      <c r="AT68" s="2">
        <f>$E$5/12</f>
        <v>2.21666666666667</v>
      </c>
      <c r="AU68" s="1">
        <f t="shared" si="57"/>
        <v>7015.54637819204</v>
      </c>
    </row>
    <row r="69" s="1" customFormat="1" spans="1:47">
      <c r="A69" s="6"/>
      <c r="B69" s="6"/>
      <c r="C69" s="9">
        <v>9</v>
      </c>
      <c r="D69" s="12">
        <v>21.2597395906667</v>
      </c>
      <c r="E69" s="13">
        <f t="shared" si="58"/>
        <v>27.2801901458065</v>
      </c>
      <c r="F69" s="9" t="s">
        <v>107</v>
      </c>
      <c r="G69" s="6">
        <v>10</v>
      </c>
      <c r="H69" s="11">
        <f t="shared" si="40"/>
        <v>21.2597395906667</v>
      </c>
      <c r="I69" s="11">
        <f t="shared" si="41"/>
        <v>294.409739590667</v>
      </c>
      <c r="J69" s="11">
        <f t="shared" si="42"/>
        <v>0.228618504492778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3.29018272125114</v>
      </c>
      <c r="P69" s="11">
        <f t="shared" si="45"/>
        <v>0.752196653240414</v>
      </c>
      <c r="Q69" s="17">
        <f t="shared" si="46"/>
        <v>0.0752196653240414</v>
      </c>
      <c r="R69" s="11">
        <f t="shared" si="47"/>
        <v>0.13797</v>
      </c>
      <c r="S69" s="18">
        <f t="shared" si="48"/>
        <v>0.545188557831713</v>
      </c>
      <c r="T69" s="3">
        <v>0.01</v>
      </c>
      <c r="U69" s="19">
        <f t="shared" si="49"/>
        <v>0.00545188557831713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0.0235018855783171</v>
      </c>
      <c r="AR69" s="27">
        <f t="shared" si="55"/>
        <v>137.97</v>
      </c>
      <c r="AS69" s="1">
        <f t="shared" si="56"/>
        <v>0.1</v>
      </c>
      <c r="AT69" s="2">
        <f>$E$5/12</f>
        <v>2.21666666666667</v>
      </c>
      <c r="AU69" s="1">
        <f t="shared" si="57"/>
        <v>4815.73482842089</v>
      </c>
    </row>
    <row r="70" s="1" customFormat="1" spans="1:47">
      <c r="A70" s="6"/>
      <c r="B70" s="6"/>
      <c r="C70" s="9">
        <v>10</v>
      </c>
      <c r="D70" s="12">
        <v>15.3786724616129</v>
      </c>
      <c r="E70" s="13">
        <f t="shared" si="58"/>
        <v>21.2597395906667</v>
      </c>
      <c r="F70" s="9" t="s">
        <v>107</v>
      </c>
      <c r="G70" s="6">
        <v>11</v>
      </c>
      <c r="H70" s="11">
        <f t="shared" si="40"/>
        <v>15.3786724616129</v>
      </c>
      <c r="I70" s="11">
        <f t="shared" si="41"/>
        <v>288.528672461613</v>
      </c>
      <c r="J70" s="11">
        <f t="shared" si="42"/>
        <v>0.116506227302976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2.41108676461019</v>
      </c>
      <c r="O70" s="11">
        <f t="shared" si="59"/>
        <v>1.50659930340054</v>
      </c>
      <c r="P70" s="11">
        <f t="shared" si="45"/>
        <v>0.175528200896489</v>
      </c>
      <c r="Q70" s="17">
        <f t="shared" si="46"/>
        <v>0.0175528200896489</v>
      </c>
      <c r="R70" s="11">
        <f t="shared" si="47"/>
        <v>0.13797</v>
      </c>
      <c r="S70" s="18">
        <f t="shared" si="48"/>
        <v>0.127222005433419</v>
      </c>
      <c r="T70" s="3">
        <v>0.01</v>
      </c>
      <c r="U70" s="19">
        <f t="shared" si="49"/>
        <v>0.00127222005433419</v>
      </c>
      <c r="V70" s="18"/>
      <c r="W70" s="3"/>
      <c r="X70" s="19"/>
      <c r="Y70" s="20">
        <v>0.04</v>
      </c>
      <c r="Z70" s="3">
        <v>0.06</v>
      </c>
      <c r="AA70" s="21">
        <f t="shared" si="50"/>
        <v>0.0024</v>
      </c>
      <c r="AB70" s="3">
        <v>0.015</v>
      </c>
      <c r="AC70" s="3">
        <v>0.63</v>
      </c>
      <c r="AD70" s="21">
        <f t="shared" si="51"/>
        <v>0.00945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0.0193222200543342</v>
      </c>
      <c r="AR70" s="27">
        <f t="shared" si="55"/>
        <v>137.97</v>
      </c>
      <c r="AS70" s="1">
        <f t="shared" si="56"/>
        <v>0.1</v>
      </c>
      <c r="AT70" s="2">
        <f>$E$5/12</f>
        <v>2.21666666666667</v>
      </c>
      <c r="AU70" s="1">
        <f t="shared" si="57"/>
        <v>3959.28606528144</v>
      </c>
    </row>
    <row r="71" s="1" customFormat="1" spans="1:48">
      <c r="A71" s="6"/>
      <c r="B71" s="6"/>
      <c r="C71" s="9">
        <v>11</v>
      </c>
      <c r="D71" s="12">
        <v>10.7286256028667</v>
      </c>
      <c r="E71" s="13">
        <f t="shared" si="58"/>
        <v>15.3786724616129</v>
      </c>
      <c r="F71" s="9" t="s">
        <v>109</v>
      </c>
      <c r="G71" s="6">
        <v>12</v>
      </c>
      <c r="H71" s="11">
        <f t="shared" si="40"/>
        <v>10.7286256028667</v>
      </c>
      <c r="I71" s="11">
        <f t="shared" si="41"/>
        <v>283.878625602867</v>
      </c>
      <c r="J71" s="11">
        <f t="shared" si="42"/>
        <v>0.0670317152461197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2.71077110250405</v>
      </c>
      <c r="P71" s="11">
        <f t="shared" si="45"/>
        <v>0.181707636640461</v>
      </c>
      <c r="Q71" s="17">
        <f t="shared" si="46"/>
        <v>0.0181707636640461</v>
      </c>
      <c r="R71" s="11">
        <f t="shared" si="47"/>
        <v>0.13797</v>
      </c>
      <c r="S71" s="18">
        <f t="shared" si="48"/>
        <v>0.131700831079555</v>
      </c>
      <c r="T71" s="3">
        <v>0.01</v>
      </c>
      <c r="U71" s="19">
        <f t="shared" si="49"/>
        <v>0.00131700831079555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0.0136170083107955</v>
      </c>
      <c r="AR71" s="27">
        <f t="shared" si="55"/>
        <v>137.97</v>
      </c>
      <c r="AS71" s="1">
        <f t="shared" si="56"/>
        <v>0.1</v>
      </c>
      <c r="AT71" s="2">
        <f>$E$5/12</f>
        <v>2.21666666666667</v>
      </c>
      <c r="AU71" s="1">
        <f t="shared" si="57"/>
        <v>2790.23999851719</v>
      </c>
      <c r="AV71" s="1">
        <f>SUM(AU60:AU71)</f>
        <v>56738.3490527753</v>
      </c>
    </row>
    <row r="72" s="1" customFormat="1" spans="1:46">
      <c r="A72" s="6"/>
      <c r="B72" s="6"/>
      <c r="C72" s="9">
        <v>12</v>
      </c>
      <c r="D72" s="12">
        <v>6.06367177167742</v>
      </c>
      <c r="E72" s="13">
        <f t="shared" si="58"/>
        <v>10.7286256028667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7.18</v>
      </c>
      <c r="E76" s="9"/>
      <c r="F76" s="9"/>
      <c r="G76" s="6">
        <v>1</v>
      </c>
      <c r="H76" s="11">
        <f t="shared" ref="H76:H87" si="60">E77</f>
        <v>7.18</v>
      </c>
      <c r="I76" s="11">
        <f t="shared" ref="I76:I87" si="61">H76+273.15</f>
        <v>280.33</v>
      </c>
      <c r="J76" s="11">
        <f t="shared" ref="J76:J87" si="62">EXP(($C$18*(I76-$C$16))/($C$19*I76*$C$16))</f>
        <v>0.0434226853899752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0.00339834982254736</v>
      </c>
      <c r="Q76" s="17">
        <f t="shared" ref="Q76:Q87" si="66">P76*$B$78</f>
        <v>0.000441785476931156</v>
      </c>
      <c r="R76" s="11">
        <f t="shared" ref="R76:R87" si="67">L76*$B$78</f>
        <v>0.0101740708333333</v>
      </c>
      <c r="S76" s="18">
        <f t="shared" ref="S76:S87" si="68">Q76/R76</f>
        <v>0.0434226853899754</v>
      </c>
      <c r="T76" s="3">
        <v>0.01</v>
      </c>
      <c r="U76" s="19">
        <f t="shared" ref="U76:U87" si="69">S76*T76</f>
        <v>0.000434226853899754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0.0120342268538998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0.3</v>
      </c>
      <c r="AU76" s="1">
        <f t="shared" ref="AU76:AU87" si="77">AT76*10000*AS76*0.67*AR76*AQ76</f>
        <v>24.6098523636316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4.446673379</v>
      </c>
      <c r="E77" s="13">
        <f t="shared" ref="E77:E88" si="78">D76</f>
        <v>7.18</v>
      </c>
      <c r="F77" s="9" t="s">
        <v>107</v>
      </c>
      <c r="G77" s="6">
        <v>2</v>
      </c>
      <c r="H77" s="11">
        <f t="shared" si="60"/>
        <v>4.446673379</v>
      </c>
      <c r="I77" s="11">
        <f t="shared" si="61"/>
        <v>277.596673379</v>
      </c>
      <c r="J77" s="11">
        <f t="shared" si="62"/>
        <v>0.0308452908518743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0.153125816844119</v>
      </c>
      <c r="P77" s="11">
        <f t="shared" si="65"/>
        <v>0.00472321035748769</v>
      </c>
      <c r="Q77" s="17">
        <f t="shared" si="66"/>
        <v>0.0006140173464734</v>
      </c>
      <c r="R77" s="11">
        <f t="shared" si="67"/>
        <v>0.0101740708333333</v>
      </c>
      <c r="S77" s="18">
        <f t="shared" si="68"/>
        <v>0.0603511963433256</v>
      </c>
      <c r="T77" s="3">
        <v>0.01</v>
      </c>
      <c r="U77" s="19">
        <f t="shared" si="69"/>
        <v>0.000603511963433256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0.0122035119634333</v>
      </c>
      <c r="AR77" s="27">
        <f t="shared" si="74"/>
        <v>7.82620833333333</v>
      </c>
      <c r="AS77" s="1">
        <f t="shared" si="75"/>
        <v>0.13</v>
      </c>
      <c r="AT77" s="2">
        <f t="shared" si="76"/>
        <v>0.3</v>
      </c>
      <c r="AU77" s="1">
        <f t="shared" si="77"/>
        <v>24.9560384214115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7.03824680257143</v>
      </c>
      <c r="E78" s="13">
        <f t="shared" si="78"/>
        <v>4.446673379</v>
      </c>
      <c r="F78" s="9" t="s">
        <v>107</v>
      </c>
      <c r="G78" s="6">
        <v>3</v>
      </c>
      <c r="H78" s="11">
        <f t="shared" si="60"/>
        <v>7.03824680257143</v>
      </c>
      <c r="I78" s="11">
        <f t="shared" si="61"/>
        <v>280.188246802571</v>
      </c>
      <c r="J78" s="11">
        <f t="shared" si="62"/>
        <v>0.0426663130787405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0.226664689819965</v>
      </c>
      <c r="P78" s="11">
        <f t="shared" si="65"/>
        <v>0.00967094661975423</v>
      </c>
      <c r="Q78" s="17">
        <f t="shared" si="66"/>
        <v>0.00125722306056805</v>
      </c>
      <c r="R78" s="11">
        <f t="shared" si="67"/>
        <v>0.0101740708333333</v>
      </c>
      <c r="S78" s="18">
        <f t="shared" si="68"/>
        <v>0.123571290308793</v>
      </c>
      <c r="T78" s="3">
        <v>0.01</v>
      </c>
      <c r="U78" s="19">
        <f t="shared" si="69"/>
        <v>0.00123571290308793</v>
      </c>
      <c r="V78" s="18"/>
      <c r="W78" s="3"/>
      <c r="X78" s="19"/>
      <c r="Y78" s="20">
        <v>0.04</v>
      </c>
      <c r="Z78" s="3">
        <v>0.17</v>
      </c>
      <c r="AA78" s="21">
        <f t="shared" si="70"/>
        <v>0.0068</v>
      </c>
      <c r="AB78" s="3">
        <v>0.015</v>
      </c>
      <c r="AC78" s="3">
        <v>0.03</v>
      </c>
      <c r="AD78" s="21">
        <f t="shared" si="71"/>
        <v>0.00045</v>
      </c>
      <c r="AE78" s="18"/>
      <c r="AF78" s="3"/>
      <c r="AG78" s="19"/>
      <c r="AH78" s="18"/>
      <c r="AI78" s="3"/>
      <c r="AJ78" s="19"/>
      <c r="AL78" s="21"/>
      <c r="AM78" s="21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0.0203357129030879</v>
      </c>
      <c r="AR78" s="27">
        <f t="shared" si="74"/>
        <v>7.82620833333333</v>
      </c>
      <c r="AS78" s="1">
        <f t="shared" si="75"/>
        <v>0.13</v>
      </c>
      <c r="AT78" s="2">
        <f t="shared" si="76"/>
        <v>0.3</v>
      </c>
      <c r="AU78" s="1">
        <f t="shared" si="77"/>
        <v>41.5862936879918</v>
      </c>
    </row>
    <row r="79" s="1" customFormat="1" spans="1:47">
      <c r="A79" s="6"/>
      <c r="B79" s="6"/>
      <c r="C79" s="9">
        <v>3</v>
      </c>
      <c r="D79" s="12">
        <v>13.7368884535806</v>
      </c>
      <c r="E79" s="13">
        <f t="shared" si="78"/>
        <v>7.03824680257143</v>
      </c>
      <c r="F79" s="9" t="s">
        <v>107</v>
      </c>
      <c r="G79" s="6">
        <v>4</v>
      </c>
      <c r="H79" s="11">
        <f t="shared" si="60"/>
        <v>13.7368884535806</v>
      </c>
      <c r="I79" s="11">
        <f t="shared" si="61"/>
        <v>286.886888453581</v>
      </c>
      <c r="J79" s="11">
        <f t="shared" si="62"/>
        <v>0.0960455507450892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0.295255826533544</v>
      </c>
      <c r="P79" s="11">
        <f t="shared" si="65"/>
        <v>0.0283580084701107</v>
      </c>
      <c r="Q79" s="17">
        <f t="shared" si="66"/>
        <v>0.0036865411011144</v>
      </c>
      <c r="R79" s="11">
        <f t="shared" si="67"/>
        <v>0.0101740708333333</v>
      </c>
      <c r="S79" s="18">
        <f t="shared" si="68"/>
        <v>0.362346710722338</v>
      </c>
      <c r="T79" s="3">
        <v>0.01</v>
      </c>
      <c r="U79" s="19">
        <f t="shared" si="69"/>
        <v>0.00362346710722338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0.0227234671072234</v>
      </c>
      <c r="AR79" s="27">
        <f t="shared" si="74"/>
        <v>7.82620833333333</v>
      </c>
      <c r="AS79" s="1">
        <f t="shared" si="75"/>
        <v>0.13</v>
      </c>
      <c r="AT79" s="2">
        <f t="shared" si="76"/>
        <v>0.3</v>
      </c>
      <c r="AU79" s="1">
        <f t="shared" si="77"/>
        <v>46.4692229494899</v>
      </c>
    </row>
    <row r="80" s="1" customFormat="1" spans="1:47">
      <c r="A80" s="6"/>
      <c r="B80" s="6"/>
      <c r="C80" s="9">
        <v>4</v>
      </c>
      <c r="D80" s="12">
        <v>18.1938352426667</v>
      </c>
      <c r="E80" s="13">
        <f t="shared" si="78"/>
        <v>13.7368884535806</v>
      </c>
      <c r="F80" s="9" t="s">
        <v>107</v>
      </c>
      <c r="G80" s="6">
        <v>5</v>
      </c>
      <c r="H80" s="11">
        <f t="shared" si="60"/>
        <v>18.1938352426667</v>
      </c>
      <c r="I80" s="11">
        <f t="shared" si="61"/>
        <v>291.343835242667</v>
      </c>
      <c r="J80" s="11">
        <f t="shared" si="62"/>
        <v>0.161422467976238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0.253552927160262</v>
      </c>
      <c r="O80" s="11">
        <f t="shared" si="79"/>
        <v>0.0916069742365049</v>
      </c>
      <c r="P80" s="11">
        <f t="shared" si="65"/>
        <v>0.0147874238650923</v>
      </c>
      <c r="Q80" s="17">
        <f t="shared" si="66"/>
        <v>0.00192236510246199</v>
      </c>
      <c r="R80" s="11">
        <f t="shared" si="67"/>
        <v>0.0101740708333333</v>
      </c>
      <c r="S80" s="18">
        <f t="shared" si="68"/>
        <v>0.188947485618416</v>
      </c>
      <c r="T80" s="3">
        <v>0.01</v>
      </c>
      <c r="U80" s="19">
        <f t="shared" si="69"/>
        <v>0.00188947485618416</v>
      </c>
      <c r="V80" s="18"/>
      <c r="W80" s="3"/>
      <c r="X80" s="19"/>
      <c r="Y80" s="20">
        <v>0.05</v>
      </c>
      <c r="Z80" s="3">
        <v>0.17</v>
      </c>
      <c r="AA80" s="21">
        <f t="shared" si="70"/>
        <v>0.0085</v>
      </c>
      <c r="AB80" s="3">
        <v>0.02</v>
      </c>
      <c r="AC80" s="3">
        <v>0.03</v>
      </c>
      <c r="AD80" s="21">
        <f t="shared" si="71"/>
        <v>0.0006</v>
      </c>
      <c r="AE80" s="18"/>
      <c r="AF80" s="3"/>
      <c r="AG80" s="19"/>
      <c r="AH80" s="18"/>
      <c r="AI80" s="3"/>
      <c r="AJ80" s="19"/>
      <c r="AL80" s="21"/>
      <c r="AM80" s="21"/>
      <c r="AN80" s="3">
        <v>0.02</v>
      </c>
      <c r="AO80" s="3">
        <v>0.79</v>
      </c>
      <c r="AP80" s="3">
        <f t="shared" si="72"/>
        <v>0.0158</v>
      </c>
      <c r="AQ80" s="1">
        <f t="shared" si="73"/>
        <v>0.0267894748561842</v>
      </c>
      <c r="AR80" s="27">
        <f t="shared" si="74"/>
        <v>7.82620833333333</v>
      </c>
      <c r="AS80" s="1">
        <f t="shared" si="75"/>
        <v>0.13</v>
      </c>
      <c r="AT80" s="2">
        <f t="shared" si="76"/>
        <v>0.3</v>
      </c>
      <c r="AU80" s="1">
        <f t="shared" si="77"/>
        <v>54.7841609696986</v>
      </c>
    </row>
    <row r="81" s="1" customFormat="1" spans="1:47">
      <c r="A81" s="6"/>
      <c r="B81" s="6"/>
      <c r="C81" s="9">
        <v>5</v>
      </c>
      <c r="D81" s="12">
        <v>20.9252037829032</v>
      </c>
      <c r="E81" s="13">
        <f t="shared" si="78"/>
        <v>18.1938352426667</v>
      </c>
      <c r="F81" s="9" t="s">
        <v>109</v>
      </c>
      <c r="G81" s="6">
        <v>6</v>
      </c>
      <c r="H81" s="11">
        <f t="shared" si="60"/>
        <v>20.9252037829032</v>
      </c>
      <c r="I81" s="11">
        <f t="shared" si="61"/>
        <v>294.075203782903</v>
      </c>
      <c r="J81" s="11">
        <f t="shared" si="62"/>
        <v>0.220177091219497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0.155081633704746</v>
      </c>
      <c r="P81" s="11">
        <f t="shared" si="65"/>
        <v>0.0341454230106785</v>
      </c>
      <c r="Q81" s="17">
        <f t="shared" si="66"/>
        <v>0.00443890499138821</v>
      </c>
      <c r="R81" s="11">
        <f t="shared" si="67"/>
        <v>0.0101740708333333</v>
      </c>
      <c r="S81" s="18">
        <f t="shared" si="68"/>
        <v>0.436295860733054</v>
      </c>
      <c r="T81" s="3">
        <v>0.01</v>
      </c>
      <c r="U81" s="19">
        <f t="shared" si="69"/>
        <v>0.00436295860733054</v>
      </c>
      <c r="V81" s="18"/>
      <c r="W81" s="3"/>
      <c r="X81" s="19"/>
      <c r="Y81" s="20">
        <v>0.05</v>
      </c>
      <c r="Z81" s="3">
        <v>0.17</v>
      </c>
      <c r="AA81" s="21">
        <f t="shared" si="70"/>
        <v>0.0085</v>
      </c>
      <c r="AB81" s="3">
        <v>0.02</v>
      </c>
      <c r="AC81" s="3">
        <v>0.03</v>
      </c>
      <c r="AD81" s="21">
        <f t="shared" si="71"/>
        <v>0.0006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0.02</v>
      </c>
      <c r="AO81" s="3">
        <v>0.79</v>
      </c>
      <c r="AP81" s="3">
        <f t="shared" si="72"/>
        <v>0.0158</v>
      </c>
      <c r="AQ81" s="1">
        <f t="shared" si="73"/>
        <v>0.0292629586073305</v>
      </c>
      <c r="AR81" s="27">
        <f t="shared" si="74"/>
        <v>7.82620833333333</v>
      </c>
      <c r="AS81" s="1">
        <f t="shared" si="75"/>
        <v>0.13</v>
      </c>
      <c r="AT81" s="2">
        <f t="shared" si="76"/>
        <v>0.3</v>
      </c>
      <c r="AU81" s="1">
        <f t="shared" si="77"/>
        <v>59.8424061464403</v>
      </c>
    </row>
    <row r="82" s="1" customFormat="1" spans="1:47">
      <c r="A82" s="6"/>
      <c r="B82" s="6"/>
      <c r="C82" s="9">
        <v>6</v>
      </c>
      <c r="D82" s="12">
        <v>24.002602658</v>
      </c>
      <c r="E82" s="13">
        <f t="shared" si="78"/>
        <v>20.9252037829032</v>
      </c>
      <c r="F82" s="9" t="s">
        <v>107</v>
      </c>
      <c r="G82" s="6">
        <v>7</v>
      </c>
      <c r="H82" s="11">
        <f t="shared" si="60"/>
        <v>24.002602658</v>
      </c>
      <c r="I82" s="11">
        <f t="shared" si="61"/>
        <v>297.152602658</v>
      </c>
      <c r="J82" s="11">
        <f t="shared" si="62"/>
        <v>0.310234214872259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0.199198294027401</v>
      </c>
      <c r="P82" s="11">
        <f t="shared" si="65"/>
        <v>0.061798126351484</v>
      </c>
      <c r="Q82" s="17">
        <f t="shared" si="66"/>
        <v>0.00803375642569292</v>
      </c>
      <c r="R82" s="11">
        <f t="shared" si="67"/>
        <v>0.0101740708333333</v>
      </c>
      <c r="S82" s="18">
        <f t="shared" si="68"/>
        <v>0.78963047901848</v>
      </c>
      <c r="T82" s="3">
        <v>0.01</v>
      </c>
      <c r="U82" s="19">
        <f t="shared" si="69"/>
        <v>0.0078963047901848</v>
      </c>
      <c r="V82" s="18"/>
      <c r="W82" s="3"/>
      <c r="X82" s="19"/>
      <c r="Y82" s="20">
        <v>0.05</v>
      </c>
      <c r="Z82" s="3">
        <v>0.17</v>
      </c>
      <c r="AA82" s="21">
        <f t="shared" si="70"/>
        <v>0.0085</v>
      </c>
      <c r="AB82" s="3">
        <v>0.02</v>
      </c>
      <c r="AC82" s="3">
        <v>0.03</v>
      </c>
      <c r="AD82" s="21">
        <f t="shared" si="71"/>
        <v>0.0006</v>
      </c>
      <c r="AE82" s="18"/>
      <c r="AF82" s="3"/>
      <c r="AG82" s="19"/>
      <c r="AH82" s="18"/>
      <c r="AI82" s="3"/>
      <c r="AJ82" s="19"/>
      <c r="AL82" s="21"/>
      <c r="AM82" s="21"/>
      <c r="AN82" s="3">
        <v>0.02</v>
      </c>
      <c r="AO82" s="3">
        <v>0.79</v>
      </c>
      <c r="AP82" s="3">
        <f t="shared" si="72"/>
        <v>0.0158</v>
      </c>
      <c r="AQ82" s="1">
        <f t="shared" si="73"/>
        <v>0.0327963047901848</v>
      </c>
      <c r="AR82" s="27">
        <f t="shared" si="74"/>
        <v>7.82620833333333</v>
      </c>
      <c r="AS82" s="1">
        <f t="shared" si="75"/>
        <v>0.13</v>
      </c>
      <c r="AT82" s="2">
        <f t="shared" si="76"/>
        <v>0.3</v>
      </c>
      <c r="AU82" s="1">
        <f t="shared" si="77"/>
        <v>67.0680575293928</v>
      </c>
    </row>
    <row r="83" s="1" customFormat="1" spans="1:47">
      <c r="A83" s="6"/>
      <c r="B83" s="6"/>
      <c r="C83" s="9">
        <v>7</v>
      </c>
      <c r="D83" s="12">
        <v>27.615204423871</v>
      </c>
      <c r="E83" s="13">
        <f t="shared" si="78"/>
        <v>24.002602658</v>
      </c>
      <c r="F83" s="9" t="s">
        <v>107</v>
      </c>
      <c r="G83" s="6">
        <v>8</v>
      </c>
      <c r="H83" s="11">
        <f t="shared" si="60"/>
        <v>27.615204423871</v>
      </c>
      <c r="I83" s="11">
        <f t="shared" si="61"/>
        <v>300.765204423871</v>
      </c>
      <c r="J83" s="11">
        <f t="shared" si="62"/>
        <v>0.459851517917251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0.21566225100925</v>
      </c>
      <c r="P83" s="11">
        <f t="shared" si="65"/>
        <v>0.0991726134840548</v>
      </c>
      <c r="Q83" s="17">
        <f t="shared" si="66"/>
        <v>0.0128924397529271</v>
      </c>
      <c r="R83" s="11">
        <f t="shared" si="67"/>
        <v>0.0101740708333333</v>
      </c>
      <c r="S83" s="18">
        <f t="shared" si="68"/>
        <v>1.26718596362507</v>
      </c>
      <c r="T83" s="3">
        <v>0.01</v>
      </c>
      <c r="U83" s="19">
        <f t="shared" si="69"/>
        <v>0.0126718596362507</v>
      </c>
      <c r="V83" s="18"/>
      <c r="W83" s="3"/>
      <c r="X83" s="19"/>
      <c r="Y83" s="20">
        <v>0.05</v>
      </c>
      <c r="Z83" s="3">
        <v>0.17</v>
      </c>
      <c r="AA83" s="21">
        <f t="shared" si="70"/>
        <v>0.0085</v>
      </c>
      <c r="AB83" s="3">
        <v>0.02</v>
      </c>
      <c r="AC83" s="3">
        <v>0.03</v>
      </c>
      <c r="AD83" s="21">
        <f t="shared" si="71"/>
        <v>0.0006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0.02</v>
      </c>
      <c r="AO83" s="3">
        <v>0.79</v>
      </c>
      <c r="AP83" s="3">
        <f t="shared" si="72"/>
        <v>0.0158</v>
      </c>
      <c r="AQ83" s="1">
        <f t="shared" si="73"/>
        <v>0.0375718596362507</v>
      </c>
      <c r="AR83" s="27">
        <f t="shared" si="74"/>
        <v>7.82620833333333</v>
      </c>
      <c r="AS83" s="1">
        <f t="shared" si="75"/>
        <v>0.13</v>
      </c>
      <c r="AT83" s="2">
        <f t="shared" si="76"/>
        <v>0.3</v>
      </c>
      <c r="AU83" s="1">
        <f t="shared" si="77"/>
        <v>76.8340110171336</v>
      </c>
    </row>
    <row r="84" s="1" customFormat="1" spans="1:47">
      <c r="A84" s="6"/>
      <c r="B84" s="6"/>
      <c r="C84" s="9">
        <v>8</v>
      </c>
      <c r="D84" s="12">
        <v>27.2801901458065</v>
      </c>
      <c r="E84" s="13">
        <f t="shared" si="78"/>
        <v>27.615204423871</v>
      </c>
      <c r="F84" s="9" t="s">
        <v>107</v>
      </c>
      <c r="G84" s="6">
        <v>9</v>
      </c>
      <c r="H84" s="11">
        <f t="shared" si="60"/>
        <v>27.2801901458065</v>
      </c>
      <c r="I84" s="11">
        <f t="shared" si="61"/>
        <v>300.430190145806</v>
      </c>
      <c r="J84" s="11">
        <f t="shared" si="62"/>
        <v>0.443546919909851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0.194751720858528</v>
      </c>
      <c r="P84" s="11">
        <f t="shared" si="65"/>
        <v>0.0863815259339434</v>
      </c>
      <c r="Q84" s="17">
        <f t="shared" si="66"/>
        <v>0.0112295983714126</v>
      </c>
      <c r="R84" s="11">
        <f t="shared" si="67"/>
        <v>0.0101740708333333</v>
      </c>
      <c r="S84" s="18">
        <f t="shared" si="68"/>
        <v>1.10374682419363</v>
      </c>
      <c r="T84" s="3">
        <v>0.01</v>
      </c>
      <c r="U84" s="19">
        <f t="shared" si="69"/>
        <v>0.0110374682419363</v>
      </c>
      <c r="V84" s="18"/>
      <c r="W84" s="3"/>
      <c r="X84" s="19"/>
      <c r="Y84" s="20">
        <v>0.05</v>
      </c>
      <c r="Z84" s="3">
        <v>0.17</v>
      </c>
      <c r="AA84" s="21">
        <f t="shared" si="70"/>
        <v>0.0085</v>
      </c>
      <c r="AB84" s="3">
        <v>0.02</v>
      </c>
      <c r="AC84" s="3">
        <v>0.03</v>
      </c>
      <c r="AD84" s="21">
        <f t="shared" si="71"/>
        <v>0.0006</v>
      </c>
      <c r="AE84" s="18"/>
      <c r="AF84" s="3"/>
      <c r="AG84" s="19"/>
      <c r="AH84" s="18"/>
      <c r="AI84" s="3"/>
      <c r="AJ84" s="19"/>
      <c r="AL84" s="21"/>
      <c r="AM84" s="21"/>
      <c r="AN84" s="3">
        <v>0.02</v>
      </c>
      <c r="AO84" s="3">
        <v>0.79</v>
      </c>
      <c r="AP84" s="3">
        <f t="shared" si="72"/>
        <v>0.0158</v>
      </c>
      <c r="AQ84" s="1">
        <f t="shared" si="73"/>
        <v>0.0359374682419363</v>
      </c>
      <c r="AR84" s="27">
        <f t="shared" si="74"/>
        <v>7.82620833333333</v>
      </c>
      <c r="AS84" s="1">
        <f t="shared" si="75"/>
        <v>0.13</v>
      </c>
      <c r="AT84" s="2">
        <f t="shared" si="76"/>
        <v>0.3</v>
      </c>
      <c r="AU84" s="1">
        <f t="shared" si="77"/>
        <v>73.4916998402895</v>
      </c>
    </row>
    <row r="85" s="1" customFormat="1" spans="1:47">
      <c r="A85" s="6"/>
      <c r="B85" s="6"/>
      <c r="C85" s="9">
        <v>9</v>
      </c>
      <c r="D85" s="12">
        <v>21.2597395906667</v>
      </c>
      <c r="E85" s="13">
        <f t="shared" si="78"/>
        <v>27.2801901458065</v>
      </c>
      <c r="F85" s="9" t="s">
        <v>107</v>
      </c>
      <c r="G85" s="6">
        <v>10</v>
      </c>
      <c r="H85" s="11">
        <f t="shared" si="60"/>
        <v>21.2597395906667</v>
      </c>
      <c r="I85" s="11">
        <f t="shared" si="61"/>
        <v>294.409739590667</v>
      </c>
      <c r="J85" s="11">
        <f t="shared" si="62"/>
        <v>0.228618504492778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0.186632278257918</v>
      </c>
      <c r="P85" s="11">
        <f t="shared" si="65"/>
        <v>0.0426675923454053</v>
      </c>
      <c r="Q85" s="17">
        <f t="shared" si="66"/>
        <v>0.00554678700490269</v>
      </c>
      <c r="R85" s="11">
        <f t="shared" si="67"/>
        <v>0.0101740708333333</v>
      </c>
      <c r="S85" s="18">
        <f t="shared" si="68"/>
        <v>0.545188557831714</v>
      </c>
      <c r="T85" s="3">
        <v>0.01</v>
      </c>
      <c r="U85" s="19">
        <f t="shared" si="69"/>
        <v>0.00545188557831715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0.0245518855783171</v>
      </c>
      <c r="AR85" s="27">
        <f t="shared" si="74"/>
        <v>7.82620833333333</v>
      </c>
      <c r="AS85" s="1">
        <f t="shared" si="75"/>
        <v>0.13</v>
      </c>
      <c r="AT85" s="2">
        <f t="shared" si="76"/>
        <v>0.3</v>
      </c>
      <c r="AU85" s="1">
        <f t="shared" si="77"/>
        <v>50.2083172161044</v>
      </c>
    </row>
    <row r="86" s="1" customFormat="1" spans="1:47">
      <c r="A86" s="6"/>
      <c r="B86" s="6"/>
      <c r="C86" s="9">
        <v>10</v>
      </c>
      <c r="D86" s="12">
        <v>15.3786724616129</v>
      </c>
      <c r="E86" s="13">
        <f t="shared" si="78"/>
        <v>21.2597395906667</v>
      </c>
      <c r="F86" s="9" t="s">
        <v>107</v>
      </c>
      <c r="G86" s="6">
        <v>11</v>
      </c>
      <c r="H86" s="11">
        <f t="shared" si="60"/>
        <v>15.3786724616129</v>
      </c>
      <c r="I86" s="11">
        <f t="shared" si="61"/>
        <v>288.528672461613</v>
      </c>
      <c r="J86" s="11">
        <f t="shared" si="62"/>
        <v>0.116506227302976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0.136766451616887</v>
      </c>
      <c r="O86" s="11">
        <f t="shared" si="79"/>
        <v>0.0854603176289589</v>
      </c>
      <c r="P86" s="11">
        <f t="shared" si="65"/>
        <v>0.00995665919106404</v>
      </c>
      <c r="Q86" s="17">
        <f t="shared" si="66"/>
        <v>0.00129436569483833</v>
      </c>
      <c r="R86" s="11">
        <f t="shared" si="67"/>
        <v>0.0101740708333333</v>
      </c>
      <c r="S86" s="18">
        <f t="shared" si="68"/>
        <v>0.12722200543342</v>
      </c>
      <c r="T86" s="3">
        <v>0.01</v>
      </c>
      <c r="U86" s="19">
        <f t="shared" si="69"/>
        <v>0.0012722200543342</v>
      </c>
      <c r="V86" s="18"/>
      <c r="W86" s="3"/>
      <c r="X86" s="19"/>
      <c r="Y86" s="20">
        <v>0.04</v>
      </c>
      <c r="Z86" s="3">
        <v>0.17</v>
      </c>
      <c r="AA86" s="21">
        <f t="shared" si="70"/>
        <v>0.0068</v>
      </c>
      <c r="AB86" s="3">
        <v>0.015</v>
      </c>
      <c r="AC86" s="3">
        <v>0.03</v>
      </c>
      <c r="AD86" s="21">
        <f t="shared" si="71"/>
        <v>0.00045</v>
      </c>
      <c r="AE86" s="18"/>
      <c r="AF86" s="3"/>
      <c r="AG86" s="19"/>
      <c r="AH86" s="18"/>
      <c r="AI86" s="3"/>
      <c r="AJ86" s="19"/>
      <c r="AL86" s="21"/>
      <c r="AM86" s="21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0.0203722200543342</v>
      </c>
      <c r="AR86" s="27">
        <f t="shared" si="74"/>
        <v>7.82620833333333</v>
      </c>
      <c r="AS86" s="1">
        <f t="shared" si="75"/>
        <v>0.13</v>
      </c>
      <c r="AT86" s="2">
        <f t="shared" si="76"/>
        <v>0.3</v>
      </c>
      <c r="AU86" s="1">
        <f t="shared" si="77"/>
        <v>41.660950382875</v>
      </c>
    </row>
    <row r="87" s="1" customFormat="1" spans="1:48">
      <c r="A87" s="6"/>
      <c r="B87" s="6"/>
      <c r="C87" s="9">
        <v>11</v>
      </c>
      <c r="D87" s="12">
        <v>10.7286256028667</v>
      </c>
      <c r="E87" s="13">
        <f t="shared" si="78"/>
        <v>15.3786724616129</v>
      </c>
      <c r="F87" s="9" t="s">
        <v>109</v>
      </c>
      <c r="G87" s="6">
        <v>12</v>
      </c>
      <c r="H87" s="11">
        <f t="shared" si="60"/>
        <v>10.7286256028667</v>
      </c>
      <c r="I87" s="11">
        <f t="shared" si="61"/>
        <v>283.878625602867</v>
      </c>
      <c r="J87" s="11">
        <f t="shared" si="62"/>
        <v>0.0670317152461197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0.153765741771228</v>
      </c>
      <c r="P87" s="11">
        <f t="shared" si="65"/>
        <v>0.0103071814170173</v>
      </c>
      <c r="Q87" s="17">
        <f t="shared" si="66"/>
        <v>0.00133993358421226</v>
      </c>
      <c r="R87" s="11">
        <f t="shared" si="67"/>
        <v>0.0101740708333333</v>
      </c>
      <c r="S87" s="18">
        <f t="shared" si="68"/>
        <v>0.131700831079555</v>
      </c>
      <c r="T87" s="3">
        <v>0.01</v>
      </c>
      <c r="U87" s="19">
        <f t="shared" si="69"/>
        <v>0.00131700831079555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0.0129170083107955</v>
      </c>
      <c r="AR87" s="27">
        <f t="shared" si="74"/>
        <v>7.82620833333333</v>
      </c>
      <c r="AS87" s="1">
        <f t="shared" si="75"/>
        <v>0.13</v>
      </c>
      <c r="AT87" s="2">
        <f t="shared" si="76"/>
        <v>0.3</v>
      </c>
      <c r="AU87" s="1">
        <f t="shared" si="77"/>
        <v>26.4151300592666</v>
      </c>
      <c r="AV87" s="1">
        <f>SUM(AU76:AU87)</f>
        <v>587.926140583726</v>
      </c>
    </row>
    <row r="88" s="1" customFormat="1" spans="1:46">
      <c r="A88" s="6"/>
      <c r="B88" s="6"/>
      <c r="C88" s="9">
        <v>12</v>
      </c>
      <c r="D88" s="12">
        <v>6.06367177167742</v>
      </c>
      <c r="E88" s="13">
        <f t="shared" si="78"/>
        <v>10.7286256028667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7.18</v>
      </c>
      <c r="E91" s="9"/>
      <c r="F91" s="9"/>
      <c r="G91" s="6">
        <v>1</v>
      </c>
      <c r="H91" s="11">
        <f t="shared" ref="H91:H102" si="80">E92</f>
        <v>7.18</v>
      </c>
      <c r="I91" s="11">
        <f t="shared" ref="I91:I102" si="81">H91+273.15</f>
        <v>280.33</v>
      </c>
      <c r="J91" s="11">
        <f t="shared" ref="J91:J102" si="82">EXP(($C$18*(I91-$C$16))/($C$19*I91*$C$16))</f>
        <v>0.0434226853899752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0.00329665027480692</v>
      </c>
      <c r="Q91" s="17">
        <f t="shared" ref="Q91:Q102" si="86">P91*$B$93</f>
        <v>0.0004285645357249</v>
      </c>
      <c r="R91" s="11">
        <f t="shared" ref="R91:R102" si="87">L91*$B$93</f>
        <v>0.0098696</v>
      </c>
      <c r="S91" s="18">
        <f t="shared" ref="S91:S102" si="88">Q91/R91</f>
        <v>0.0434226853899752</v>
      </c>
      <c r="T91" s="3">
        <v>0.01</v>
      </c>
      <c r="U91" s="19">
        <f t="shared" ref="U91:U102" si="89">S91*T91</f>
        <v>0.000434226853899752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0.0152342268538998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53.0916666666667</v>
      </c>
      <c r="AU91" s="1">
        <f t="shared" ref="AU91:AU102" si="96">AT91*10000*AS91*0.67*AR91*AQ91</f>
        <v>5348.3661549016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4.446673379</v>
      </c>
      <c r="E92" s="13">
        <f t="shared" ref="E92:E103" si="97">D91</f>
        <v>7.18</v>
      </c>
      <c r="F92" s="9" t="s">
        <v>107</v>
      </c>
      <c r="G92" s="6">
        <v>2</v>
      </c>
      <c r="H92" s="11">
        <f t="shared" si="80"/>
        <v>4.446673379</v>
      </c>
      <c r="I92" s="11">
        <f t="shared" si="81"/>
        <v>277.596673379</v>
      </c>
      <c r="J92" s="11">
        <f t="shared" si="82"/>
        <v>0.0308452908518743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0.148543349725193</v>
      </c>
      <c r="P92" s="11">
        <f t="shared" si="85"/>
        <v>0.00458186282638527</v>
      </c>
      <c r="Q92" s="17">
        <f t="shared" si="86"/>
        <v>0.000595642167430085</v>
      </c>
      <c r="R92" s="11">
        <f t="shared" si="87"/>
        <v>0.0098696</v>
      </c>
      <c r="S92" s="18">
        <f t="shared" si="88"/>
        <v>0.0603511963433254</v>
      </c>
      <c r="T92" s="3">
        <v>0.01</v>
      </c>
      <c r="U92" s="19">
        <f t="shared" si="89"/>
        <v>0.000603511963433254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0.0154035119634333</v>
      </c>
      <c r="AR92" s="27">
        <f t="shared" si="93"/>
        <v>7.592</v>
      </c>
      <c r="AS92" s="1">
        <f t="shared" si="94"/>
        <v>0.13</v>
      </c>
      <c r="AT92" s="2">
        <f t="shared" si="95"/>
        <v>53.0916666666667</v>
      </c>
      <c r="AU92" s="1">
        <f t="shared" si="96"/>
        <v>5407.79803543225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7.03824680257143</v>
      </c>
      <c r="E93" s="13">
        <f t="shared" si="97"/>
        <v>4.446673379</v>
      </c>
      <c r="F93" s="9" t="s">
        <v>107</v>
      </c>
      <c r="G93" s="6">
        <v>3</v>
      </c>
      <c r="H93" s="11">
        <f t="shared" si="80"/>
        <v>7.03824680257143</v>
      </c>
      <c r="I93" s="11">
        <f t="shared" si="81"/>
        <v>280.188246802571</v>
      </c>
      <c r="J93" s="11">
        <f t="shared" si="82"/>
        <v>0.0426663130787405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0.219881486898808</v>
      </c>
      <c r="P93" s="11">
        <f t="shared" si="85"/>
        <v>0.00938153236024351</v>
      </c>
      <c r="Q93" s="17">
        <f t="shared" si="86"/>
        <v>0.00121959920683166</v>
      </c>
      <c r="R93" s="11">
        <f t="shared" si="87"/>
        <v>0.0098696</v>
      </c>
      <c r="S93" s="18">
        <f t="shared" si="88"/>
        <v>0.123571290308792</v>
      </c>
      <c r="T93" s="3">
        <v>0.01</v>
      </c>
      <c r="U93" s="19">
        <f t="shared" si="89"/>
        <v>0.00123571290308792</v>
      </c>
      <c r="V93" s="18"/>
      <c r="W93" s="3"/>
      <c r="X93" s="19"/>
      <c r="Y93" s="20">
        <v>0.04</v>
      </c>
      <c r="Z93" s="3">
        <v>0.49</v>
      </c>
      <c r="AA93" s="21">
        <f t="shared" si="90"/>
        <v>0.0196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0.015</v>
      </c>
      <c r="AO93" s="3">
        <v>0.5</v>
      </c>
      <c r="AP93" s="3">
        <f t="shared" si="91"/>
        <v>0.0075</v>
      </c>
      <c r="AQ93" s="1">
        <f t="shared" si="92"/>
        <v>0.0283357129030879</v>
      </c>
      <c r="AR93" s="27">
        <f t="shared" si="93"/>
        <v>7.592</v>
      </c>
      <c r="AS93" s="1">
        <f t="shared" si="94"/>
        <v>0.13</v>
      </c>
      <c r="AT93" s="2">
        <f t="shared" si="95"/>
        <v>53.0916666666667</v>
      </c>
      <c r="AU93" s="1">
        <f t="shared" si="96"/>
        <v>9947.97893711878</v>
      </c>
    </row>
    <row r="94" s="1" customFormat="1" spans="1:47">
      <c r="A94" s="6"/>
      <c r="B94" s="6"/>
      <c r="C94" s="9">
        <v>3</v>
      </c>
      <c r="D94" s="12">
        <v>13.7368884535806</v>
      </c>
      <c r="E94" s="13">
        <f t="shared" si="97"/>
        <v>7.03824680257143</v>
      </c>
      <c r="F94" s="9" t="s">
        <v>107</v>
      </c>
      <c r="G94" s="6">
        <v>4</v>
      </c>
      <c r="H94" s="11">
        <f t="shared" si="80"/>
        <v>13.7368884535806</v>
      </c>
      <c r="I94" s="11">
        <f t="shared" si="81"/>
        <v>286.886888453581</v>
      </c>
      <c r="J94" s="11">
        <f t="shared" si="82"/>
        <v>0.0960455507450892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0.286419954538564</v>
      </c>
      <c r="P94" s="11">
        <f t="shared" si="85"/>
        <v>0.0275093622780398</v>
      </c>
      <c r="Q94" s="17">
        <f t="shared" si="86"/>
        <v>0.00357621709614518</v>
      </c>
      <c r="R94" s="11">
        <f t="shared" si="87"/>
        <v>0.0098696</v>
      </c>
      <c r="S94" s="18">
        <f t="shared" si="88"/>
        <v>0.362346710722337</v>
      </c>
      <c r="T94" s="3">
        <v>0.01</v>
      </c>
      <c r="U94" s="19">
        <f t="shared" si="89"/>
        <v>0.00362346710722337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0.0307234671072234</v>
      </c>
      <c r="AR94" s="27">
        <f t="shared" si="93"/>
        <v>7.592</v>
      </c>
      <c r="AS94" s="1">
        <f t="shared" si="94"/>
        <v>0.13</v>
      </c>
      <c r="AT94" s="2">
        <f t="shared" si="95"/>
        <v>53.0916666666667</v>
      </c>
      <c r="AU94" s="1">
        <f t="shared" si="96"/>
        <v>10786.2613057677</v>
      </c>
    </row>
    <row r="95" s="1" customFormat="1" spans="1:47">
      <c r="A95" s="6"/>
      <c r="B95" s="6"/>
      <c r="C95" s="9">
        <v>4</v>
      </c>
      <c r="D95" s="12">
        <v>18.1938352426667</v>
      </c>
      <c r="E95" s="13">
        <f t="shared" si="97"/>
        <v>13.7368884535806</v>
      </c>
      <c r="F95" s="9" t="s">
        <v>107</v>
      </c>
      <c r="G95" s="6">
        <v>5</v>
      </c>
      <c r="H95" s="11">
        <f t="shared" si="80"/>
        <v>18.1938352426667</v>
      </c>
      <c r="I95" s="11">
        <f t="shared" si="81"/>
        <v>291.343835242667</v>
      </c>
      <c r="J95" s="11">
        <f t="shared" si="82"/>
        <v>0.161422467976238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0.245965062647498</v>
      </c>
      <c r="O95" s="11">
        <f t="shared" si="98"/>
        <v>0.0888655296130262</v>
      </c>
      <c r="P95" s="11">
        <f t="shared" si="85"/>
        <v>0.0143448931081501</v>
      </c>
      <c r="Q95" s="17">
        <f t="shared" si="86"/>
        <v>0.00186483610405952</v>
      </c>
      <c r="R95" s="11">
        <f t="shared" si="87"/>
        <v>0.0098696</v>
      </c>
      <c r="S95" s="18">
        <f t="shared" si="88"/>
        <v>0.188947485618416</v>
      </c>
      <c r="T95" s="3">
        <v>0.01</v>
      </c>
      <c r="U95" s="19">
        <f t="shared" si="89"/>
        <v>0.00188947485618416</v>
      </c>
      <c r="V95" s="18"/>
      <c r="W95" s="3"/>
      <c r="X95" s="19"/>
      <c r="Y95" s="20">
        <v>0.05</v>
      </c>
      <c r="Z95" s="3">
        <v>0.49</v>
      </c>
      <c r="AA95" s="21">
        <f t="shared" si="90"/>
        <v>0.0245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0.02</v>
      </c>
      <c r="AO95" s="3">
        <v>0.5</v>
      </c>
      <c r="AP95" s="3">
        <f t="shared" si="91"/>
        <v>0.01</v>
      </c>
      <c r="AQ95" s="1">
        <f t="shared" si="92"/>
        <v>0.0363894748561842</v>
      </c>
      <c r="AR95" s="27">
        <f t="shared" si="93"/>
        <v>7.592</v>
      </c>
      <c r="AS95" s="1">
        <f t="shared" si="94"/>
        <v>0.13</v>
      </c>
      <c r="AT95" s="2">
        <f t="shared" si="95"/>
        <v>53.0916666666667</v>
      </c>
      <c r="AU95" s="1">
        <f t="shared" si="96"/>
        <v>12775.4586814254</v>
      </c>
    </row>
    <row r="96" s="1" customFormat="1" spans="1:47">
      <c r="A96" s="6"/>
      <c r="B96" s="6"/>
      <c r="C96" s="9">
        <v>5</v>
      </c>
      <c r="D96" s="12">
        <v>20.9252037829032</v>
      </c>
      <c r="E96" s="13">
        <f t="shared" si="97"/>
        <v>18.1938352426667</v>
      </c>
      <c r="F96" s="9" t="s">
        <v>109</v>
      </c>
      <c r="G96" s="6">
        <v>6</v>
      </c>
      <c r="H96" s="11">
        <f t="shared" si="80"/>
        <v>20.9252037829032</v>
      </c>
      <c r="I96" s="11">
        <f t="shared" si="81"/>
        <v>294.075203782903</v>
      </c>
      <c r="J96" s="11">
        <f t="shared" si="82"/>
        <v>0.220177091219497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0.150440636504876</v>
      </c>
      <c r="P96" s="11">
        <f t="shared" si="85"/>
        <v>0.0331235817468533</v>
      </c>
      <c r="Q96" s="17">
        <f t="shared" si="86"/>
        <v>0.00430606562709093</v>
      </c>
      <c r="R96" s="11">
        <f t="shared" si="87"/>
        <v>0.0098696</v>
      </c>
      <c r="S96" s="18">
        <f t="shared" si="88"/>
        <v>0.436295860733052</v>
      </c>
      <c r="T96" s="3">
        <v>0.01</v>
      </c>
      <c r="U96" s="19">
        <f t="shared" si="89"/>
        <v>0.00436295860733053</v>
      </c>
      <c r="V96" s="18"/>
      <c r="W96" s="3"/>
      <c r="X96" s="19"/>
      <c r="Y96" s="20">
        <v>0.05</v>
      </c>
      <c r="Z96" s="3">
        <v>0.49</v>
      </c>
      <c r="AA96" s="21">
        <f t="shared" si="90"/>
        <v>0.0245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0.02</v>
      </c>
      <c r="AO96" s="3">
        <v>0.5</v>
      </c>
      <c r="AP96" s="3">
        <f t="shared" si="91"/>
        <v>0.01</v>
      </c>
      <c r="AQ96" s="1">
        <f t="shared" si="92"/>
        <v>0.0388629586073305</v>
      </c>
      <c r="AR96" s="27">
        <f t="shared" si="93"/>
        <v>7.592</v>
      </c>
      <c r="AS96" s="1">
        <f t="shared" si="94"/>
        <v>0.13</v>
      </c>
      <c r="AT96" s="2">
        <f t="shared" si="95"/>
        <v>53.0916666666667</v>
      </c>
      <c r="AU96" s="1">
        <f t="shared" si="96"/>
        <v>13643.8386068526</v>
      </c>
    </row>
    <row r="97" s="1" customFormat="1" spans="1:47">
      <c r="A97" s="6"/>
      <c r="B97" s="6"/>
      <c r="C97" s="9">
        <v>6</v>
      </c>
      <c r="D97" s="12">
        <v>24.002602658</v>
      </c>
      <c r="E97" s="13">
        <f t="shared" si="97"/>
        <v>20.9252037829032</v>
      </c>
      <c r="F97" s="9" t="s">
        <v>107</v>
      </c>
      <c r="G97" s="6">
        <v>7</v>
      </c>
      <c r="H97" s="11">
        <f t="shared" si="80"/>
        <v>24.002602658</v>
      </c>
      <c r="I97" s="11">
        <f t="shared" si="81"/>
        <v>297.152602658</v>
      </c>
      <c r="J97" s="11">
        <f t="shared" si="82"/>
        <v>0.310234214872259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0.193237054758023</v>
      </c>
      <c r="P97" s="11">
        <f t="shared" si="85"/>
        <v>0.0599487459670828</v>
      </c>
      <c r="Q97" s="17">
        <f t="shared" si="86"/>
        <v>0.00779333697572077</v>
      </c>
      <c r="R97" s="11">
        <f t="shared" si="87"/>
        <v>0.0098696</v>
      </c>
      <c r="S97" s="18">
        <f t="shared" si="88"/>
        <v>0.789630479018478</v>
      </c>
      <c r="T97" s="3">
        <v>0.01</v>
      </c>
      <c r="U97" s="19">
        <f t="shared" si="89"/>
        <v>0.00789630479018478</v>
      </c>
      <c r="V97" s="18"/>
      <c r="W97" s="3"/>
      <c r="X97" s="19"/>
      <c r="Y97" s="20">
        <v>0.05</v>
      </c>
      <c r="Z97" s="3">
        <v>0.49</v>
      </c>
      <c r="AA97" s="21">
        <f t="shared" si="90"/>
        <v>0.0245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0.02</v>
      </c>
      <c r="AO97" s="3">
        <v>0.5</v>
      </c>
      <c r="AP97" s="3">
        <f t="shared" si="91"/>
        <v>0.01</v>
      </c>
      <c r="AQ97" s="1">
        <f t="shared" si="92"/>
        <v>0.0423963047901848</v>
      </c>
      <c r="AR97" s="27">
        <f t="shared" si="93"/>
        <v>7.592</v>
      </c>
      <c r="AS97" s="1">
        <f t="shared" si="94"/>
        <v>0.13</v>
      </c>
      <c r="AT97" s="2">
        <f t="shared" si="95"/>
        <v>53.0916666666667</v>
      </c>
      <c r="AU97" s="1">
        <f t="shared" si="96"/>
        <v>14884.310428571</v>
      </c>
    </row>
    <row r="98" s="1" customFormat="1" spans="1:47">
      <c r="A98" s="6"/>
      <c r="B98" s="6"/>
      <c r="C98" s="9">
        <v>7</v>
      </c>
      <c r="D98" s="12">
        <v>27.615204423871</v>
      </c>
      <c r="E98" s="13">
        <f t="shared" si="97"/>
        <v>24.002602658</v>
      </c>
      <c r="F98" s="9" t="s">
        <v>107</v>
      </c>
      <c r="G98" s="6">
        <v>8</v>
      </c>
      <c r="H98" s="11">
        <f t="shared" si="80"/>
        <v>27.615204423871</v>
      </c>
      <c r="I98" s="11">
        <f t="shared" si="81"/>
        <v>300.765204423871</v>
      </c>
      <c r="J98" s="11">
        <f t="shared" si="82"/>
        <v>0.459851517917251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0.20920830879094</v>
      </c>
      <c r="P98" s="11">
        <f t="shared" si="85"/>
        <v>0.0962047583584147</v>
      </c>
      <c r="Q98" s="17">
        <f t="shared" si="86"/>
        <v>0.0125066185865939</v>
      </c>
      <c r="R98" s="11">
        <f t="shared" si="87"/>
        <v>0.0098696</v>
      </c>
      <c r="S98" s="18">
        <f t="shared" si="88"/>
        <v>1.26718596362506</v>
      </c>
      <c r="T98" s="3">
        <v>0.01</v>
      </c>
      <c r="U98" s="19">
        <f t="shared" si="89"/>
        <v>0.0126718596362506</v>
      </c>
      <c r="V98" s="18"/>
      <c r="W98" s="3"/>
      <c r="X98" s="19"/>
      <c r="Y98" s="20">
        <v>0.05</v>
      </c>
      <c r="Z98" s="3">
        <v>0.49</v>
      </c>
      <c r="AA98" s="21">
        <f t="shared" si="90"/>
        <v>0.0245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0.02</v>
      </c>
      <c r="AO98" s="3">
        <v>0.5</v>
      </c>
      <c r="AP98" s="3">
        <f t="shared" si="91"/>
        <v>0.01</v>
      </c>
      <c r="AQ98" s="1">
        <f t="shared" si="92"/>
        <v>0.0471718596362506</v>
      </c>
      <c r="AR98" s="27">
        <f t="shared" si="93"/>
        <v>7.592</v>
      </c>
      <c r="AS98" s="1">
        <f t="shared" si="94"/>
        <v>0.13</v>
      </c>
      <c r="AT98" s="2">
        <f t="shared" si="95"/>
        <v>53.0916666666667</v>
      </c>
      <c r="AU98" s="1">
        <f t="shared" si="96"/>
        <v>16560.8914690481</v>
      </c>
    </row>
    <row r="99" s="1" customFormat="1" spans="1:47">
      <c r="A99" s="6"/>
      <c r="B99" s="6"/>
      <c r="C99" s="9">
        <v>8</v>
      </c>
      <c r="D99" s="12">
        <v>27.2801901458065</v>
      </c>
      <c r="E99" s="13">
        <f t="shared" si="97"/>
        <v>27.615204423871</v>
      </c>
      <c r="F99" s="9" t="s">
        <v>107</v>
      </c>
      <c r="G99" s="6">
        <v>9</v>
      </c>
      <c r="H99" s="11">
        <f t="shared" si="80"/>
        <v>27.2801901458065</v>
      </c>
      <c r="I99" s="11">
        <f t="shared" si="81"/>
        <v>300.430190145806</v>
      </c>
      <c r="J99" s="11">
        <f t="shared" si="82"/>
        <v>0.443546919909851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0.188923550432525</v>
      </c>
      <c r="P99" s="11">
        <f t="shared" si="85"/>
        <v>0.0837964588927799</v>
      </c>
      <c r="Q99" s="17">
        <f t="shared" si="86"/>
        <v>0.0108935396560614</v>
      </c>
      <c r="R99" s="11">
        <f t="shared" si="87"/>
        <v>0.0098696</v>
      </c>
      <c r="S99" s="18">
        <f t="shared" si="88"/>
        <v>1.10374682419362</v>
      </c>
      <c r="T99" s="3">
        <v>0.01</v>
      </c>
      <c r="U99" s="19">
        <f t="shared" si="89"/>
        <v>0.0110374682419362</v>
      </c>
      <c r="V99" s="18"/>
      <c r="W99" s="3"/>
      <c r="X99" s="19"/>
      <c r="Y99" s="20">
        <v>0.05</v>
      </c>
      <c r="Z99" s="3">
        <v>0.49</v>
      </c>
      <c r="AA99" s="21">
        <f t="shared" si="90"/>
        <v>0.0245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0.02</v>
      </c>
      <c r="AO99" s="3">
        <v>0.5</v>
      </c>
      <c r="AP99" s="3">
        <f t="shared" si="91"/>
        <v>0.01</v>
      </c>
      <c r="AQ99" s="1">
        <f t="shared" si="92"/>
        <v>0.0455374682419362</v>
      </c>
      <c r="AR99" s="27">
        <f t="shared" si="93"/>
        <v>7.592</v>
      </c>
      <c r="AS99" s="1">
        <f t="shared" si="94"/>
        <v>0.13</v>
      </c>
      <c r="AT99" s="2">
        <f t="shared" si="95"/>
        <v>53.0916666666667</v>
      </c>
      <c r="AU99" s="1">
        <f t="shared" si="96"/>
        <v>15987.0964415062</v>
      </c>
    </row>
    <row r="100" s="1" customFormat="1" spans="1:47">
      <c r="A100" s="6"/>
      <c r="B100" s="6"/>
      <c r="C100" s="9">
        <v>9</v>
      </c>
      <c r="D100" s="12">
        <v>21.2597395906667</v>
      </c>
      <c r="E100" s="13">
        <f t="shared" si="97"/>
        <v>27.2801901458065</v>
      </c>
      <c r="F100" s="9" t="s">
        <v>107</v>
      </c>
      <c r="G100" s="6">
        <v>10</v>
      </c>
      <c r="H100" s="11">
        <f t="shared" si="80"/>
        <v>21.2597395906667</v>
      </c>
      <c r="I100" s="11">
        <f t="shared" si="81"/>
        <v>294.409739590667</v>
      </c>
      <c r="J100" s="11">
        <f t="shared" si="82"/>
        <v>0.228618504492778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0.181047091539745</v>
      </c>
      <c r="P100" s="11">
        <f t="shared" si="85"/>
        <v>0.0413907153105837</v>
      </c>
      <c r="Q100" s="17">
        <f t="shared" si="86"/>
        <v>0.00538079299037587</v>
      </c>
      <c r="R100" s="11">
        <f t="shared" si="87"/>
        <v>0.0098696</v>
      </c>
      <c r="S100" s="18">
        <f t="shared" si="88"/>
        <v>0.545188557831713</v>
      </c>
      <c r="T100" s="3">
        <v>0.01</v>
      </c>
      <c r="U100" s="19">
        <f t="shared" si="89"/>
        <v>0.00545188557831713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0.0325518855783171</v>
      </c>
      <c r="AR100" s="27">
        <f t="shared" si="93"/>
        <v>7.592</v>
      </c>
      <c r="AS100" s="1">
        <f t="shared" si="94"/>
        <v>0.13</v>
      </c>
      <c r="AT100" s="2">
        <f t="shared" si="95"/>
        <v>53.0916666666667</v>
      </c>
      <c r="AU100" s="1">
        <f t="shared" si="96"/>
        <v>11428.1745161707</v>
      </c>
    </row>
    <row r="101" s="1" customFormat="1" spans="1:47">
      <c r="A101" s="6"/>
      <c r="B101" s="6"/>
      <c r="C101" s="9">
        <v>10</v>
      </c>
      <c r="D101" s="12">
        <v>15.3786724616129</v>
      </c>
      <c r="E101" s="13">
        <f t="shared" si="97"/>
        <v>21.2597395906667</v>
      </c>
      <c r="F101" s="9" t="s">
        <v>107</v>
      </c>
      <c r="G101" s="6">
        <v>11</v>
      </c>
      <c r="H101" s="11">
        <f t="shared" si="80"/>
        <v>15.3786724616129</v>
      </c>
      <c r="I101" s="11">
        <f t="shared" si="81"/>
        <v>288.528672461613</v>
      </c>
      <c r="J101" s="11">
        <f t="shared" si="82"/>
        <v>0.116506227302976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0.132673557417704</v>
      </c>
      <c r="O101" s="11">
        <f t="shared" si="98"/>
        <v>0.0829028188114581</v>
      </c>
      <c r="P101" s="11">
        <f t="shared" si="85"/>
        <v>0.0096586946525052</v>
      </c>
      <c r="Q101" s="17">
        <f t="shared" si="86"/>
        <v>0.00125563030482568</v>
      </c>
      <c r="R101" s="11">
        <f t="shared" si="87"/>
        <v>0.0098696</v>
      </c>
      <c r="S101" s="18">
        <f t="shared" si="88"/>
        <v>0.127222005433419</v>
      </c>
      <c r="T101" s="3">
        <v>0.01</v>
      </c>
      <c r="U101" s="19">
        <f t="shared" si="89"/>
        <v>0.00127222005433419</v>
      </c>
      <c r="V101" s="18"/>
      <c r="W101" s="3"/>
      <c r="X101" s="19"/>
      <c r="Y101" s="20">
        <v>0.04</v>
      </c>
      <c r="Z101" s="3">
        <v>0.49</v>
      </c>
      <c r="AA101" s="21">
        <f t="shared" si="90"/>
        <v>0.0196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0.0283722200543342</v>
      </c>
      <c r="AR101" s="27">
        <f t="shared" si="93"/>
        <v>7.592</v>
      </c>
      <c r="AS101" s="1">
        <f t="shared" si="94"/>
        <v>0.13</v>
      </c>
      <c r="AT101" s="2">
        <f t="shared" si="95"/>
        <v>53.0916666666667</v>
      </c>
      <c r="AU101" s="1">
        <f t="shared" si="96"/>
        <v>9960.79570911581</v>
      </c>
    </row>
    <row r="102" s="1" customFormat="1" spans="1:48">
      <c r="A102" s="6"/>
      <c r="B102" s="6"/>
      <c r="C102" s="9">
        <v>11</v>
      </c>
      <c r="D102" s="12">
        <v>10.7286256028667</v>
      </c>
      <c r="E102" s="13">
        <f t="shared" si="97"/>
        <v>15.3786724616129</v>
      </c>
      <c r="F102" s="9" t="s">
        <v>109</v>
      </c>
      <c r="G102" s="6">
        <v>12</v>
      </c>
      <c r="H102" s="11">
        <f t="shared" si="80"/>
        <v>10.7286256028667</v>
      </c>
      <c r="I102" s="11">
        <f t="shared" si="81"/>
        <v>283.878625602867</v>
      </c>
      <c r="J102" s="11">
        <f t="shared" si="82"/>
        <v>0.0670317152461197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0.149164124158953</v>
      </c>
      <c r="P102" s="11">
        <f t="shared" si="85"/>
        <v>0.00999872709555978</v>
      </c>
      <c r="Q102" s="17">
        <f t="shared" si="86"/>
        <v>0.00129983452242277</v>
      </c>
      <c r="R102" s="11">
        <f t="shared" si="87"/>
        <v>0.0098696</v>
      </c>
      <c r="S102" s="18">
        <f t="shared" si="88"/>
        <v>0.131700831079555</v>
      </c>
      <c r="T102" s="3">
        <v>0.01</v>
      </c>
      <c r="U102" s="19">
        <f t="shared" si="89"/>
        <v>0.00131700831079555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0.0161170083107955</v>
      </c>
      <c r="AR102" s="27">
        <f t="shared" si="93"/>
        <v>7.592</v>
      </c>
      <c r="AS102" s="1">
        <f t="shared" si="94"/>
        <v>0.13</v>
      </c>
      <c r="AT102" s="2">
        <f t="shared" si="95"/>
        <v>53.0916666666667</v>
      </c>
      <c r="AU102" s="1">
        <f t="shared" si="96"/>
        <v>5658.28923216151</v>
      </c>
      <c r="AV102" s="1">
        <f>SUM(AU91:AU102)</f>
        <v>132389.259518072</v>
      </c>
    </row>
    <row r="103" s="1" customFormat="1" spans="1:46">
      <c r="A103" s="6"/>
      <c r="B103" s="6"/>
      <c r="C103" s="9">
        <v>12</v>
      </c>
      <c r="D103" s="12">
        <v>6.06367177167742</v>
      </c>
      <c r="E103" s="13">
        <f t="shared" si="97"/>
        <v>10.7286256028667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7.18</v>
      </c>
      <c r="E107" s="9"/>
      <c r="F107" s="9"/>
      <c r="G107" s="6">
        <v>1</v>
      </c>
      <c r="H107" s="11">
        <f t="shared" ref="H107:H118" si="99">E108</f>
        <v>7.18</v>
      </c>
      <c r="I107" s="11">
        <f t="shared" ref="I107:I118" si="100">H107+273.15</f>
        <v>280.33</v>
      </c>
      <c r="J107" s="11">
        <f t="shared" ref="J107:J118" si="101">EXP(($C$18*(I107-$C$16))/($C$19*I107*$C$16))</f>
        <v>0.0434226853899752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0.119963201586604</v>
      </c>
      <c r="Q107" s="17">
        <f t="shared" ref="Q107:Q118" si="105">P107*$B$109</f>
        <v>0.0347893284601151</v>
      </c>
      <c r="R107" s="11">
        <f t="shared" ref="R107:R118" si="106">L107*$B$109</f>
        <v>0.80117865</v>
      </c>
      <c r="S107" s="18">
        <f t="shared" ref="S107:S118" si="107">Q107/R107</f>
        <v>0.0434226853899752</v>
      </c>
      <c r="T107" s="3">
        <v>0.27</v>
      </c>
      <c r="U107" s="19">
        <f t="shared" ref="U107:U118" si="108">S107*T107</f>
        <v>0.0117241250552933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0.228677997498243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201.555</v>
      </c>
      <c r="AF107" s="1">
        <f t="shared" ref="AF107:AF118" si="113">AE107*10000*AC107*AB107</f>
        <v>4716127.76681513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4.446673379</v>
      </c>
      <c r="E108" s="13">
        <f t="shared" ref="E108:E119" si="114">D107</f>
        <v>7.18</v>
      </c>
      <c r="F108" s="9" t="s">
        <v>107</v>
      </c>
      <c r="G108" s="6">
        <v>2</v>
      </c>
      <c r="H108" s="11">
        <f t="shared" si="99"/>
        <v>4.446673379</v>
      </c>
      <c r="I108" s="11">
        <f t="shared" si="100"/>
        <v>277.596673379</v>
      </c>
      <c r="J108" s="11">
        <f t="shared" si="101"/>
        <v>0.0308452908518743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5.4054067984134</v>
      </c>
      <c r="P108" s="11">
        <f t="shared" si="104"/>
        <v>0.16673134486976</v>
      </c>
      <c r="Q108" s="17">
        <f t="shared" si="105"/>
        <v>0.0483520900122304</v>
      </c>
      <c r="R108" s="11">
        <f t="shared" si="106"/>
        <v>0.80117865</v>
      </c>
      <c r="S108" s="18">
        <f t="shared" si="107"/>
        <v>0.0603511963433254</v>
      </c>
      <c r="T108" s="3">
        <v>0.27</v>
      </c>
      <c r="U108" s="19">
        <f t="shared" si="108"/>
        <v>0.0162948230126979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0.229566084111367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201.555</v>
      </c>
      <c r="AF108" s="1">
        <f t="shared" si="113"/>
        <v>4734443.1709262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7.03824680257143</v>
      </c>
      <c r="E109" s="13">
        <f t="shared" si="114"/>
        <v>4.446673379</v>
      </c>
      <c r="F109" s="9" t="s">
        <v>107</v>
      </c>
      <c r="G109" s="6">
        <v>3</v>
      </c>
      <c r="H109" s="11">
        <f t="shared" si="99"/>
        <v>7.03824680257143</v>
      </c>
      <c r="I109" s="11">
        <f t="shared" si="100"/>
        <v>280.188246802571</v>
      </c>
      <c r="J109" s="11">
        <f t="shared" si="101"/>
        <v>0.0426663130787405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8.00136045354364</v>
      </c>
      <c r="P109" s="11">
        <f t="shared" si="104"/>
        <v>0.341388550166746</v>
      </c>
      <c r="Q109" s="17">
        <f t="shared" si="105"/>
        <v>0.0990026795483563</v>
      </c>
      <c r="R109" s="11">
        <f t="shared" si="106"/>
        <v>0.80117865</v>
      </c>
      <c r="S109" s="18">
        <f t="shared" si="107"/>
        <v>0.123571290308792</v>
      </c>
      <c r="T109" s="3">
        <v>0.27</v>
      </c>
      <c r="U109" s="19">
        <f t="shared" si="108"/>
        <v>0.0333642483833739</v>
      </c>
      <c r="V109" s="3">
        <v>220.1</v>
      </c>
      <c r="W109" s="21">
        <v>12.1</v>
      </c>
      <c r="X109" s="21">
        <v>4.5</v>
      </c>
      <c r="Y109" s="21">
        <v>1.5</v>
      </c>
      <c r="Z109" s="21">
        <v>6.8</v>
      </c>
      <c r="AA109" s="3">
        <v>30.2</v>
      </c>
      <c r="AB109" s="2">
        <f t="shared" si="109"/>
        <v>0.28168267346089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201.555</v>
      </c>
      <c r="AF109" s="1">
        <f t="shared" si="113"/>
        <v>5809266.70809169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13.7368884535806</v>
      </c>
      <c r="E110" s="13">
        <f t="shared" si="114"/>
        <v>7.03824680257143</v>
      </c>
      <c r="F110" s="9" t="s">
        <v>107</v>
      </c>
      <c r="G110" s="6">
        <v>4</v>
      </c>
      <c r="H110" s="11">
        <f t="shared" si="99"/>
        <v>13.7368884535806</v>
      </c>
      <c r="I110" s="11">
        <f t="shared" si="100"/>
        <v>286.886888453581</v>
      </c>
      <c r="J110" s="11">
        <f t="shared" si="101"/>
        <v>0.0960455507450892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10.4226569033769</v>
      </c>
      <c r="P110" s="11">
        <f t="shared" si="104"/>
        <v>1.00104982251194</v>
      </c>
      <c r="Q110" s="17">
        <f t="shared" si="105"/>
        <v>0.290304448528462</v>
      </c>
      <c r="R110" s="11">
        <f t="shared" si="106"/>
        <v>0.80117865</v>
      </c>
      <c r="S110" s="18">
        <f t="shared" si="107"/>
        <v>0.362346710722337</v>
      </c>
      <c r="T110" s="3">
        <v>0.27</v>
      </c>
      <c r="U110" s="19">
        <f t="shared" si="108"/>
        <v>0.0978336118950309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0.294209070791205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201.555</v>
      </c>
      <c r="AF110" s="1">
        <f t="shared" si="113"/>
        <v>6067604.15600515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18.1938352426667</v>
      </c>
      <c r="E111" s="13">
        <f t="shared" si="114"/>
        <v>13.7368884535806</v>
      </c>
      <c r="F111" s="9" t="s">
        <v>107</v>
      </c>
      <c r="G111" s="6">
        <v>5</v>
      </c>
      <c r="H111" s="11">
        <f t="shared" si="99"/>
        <v>18.1938352426667</v>
      </c>
      <c r="I111" s="11">
        <f t="shared" si="100"/>
        <v>291.343835242667</v>
      </c>
      <c r="J111" s="11">
        <f t="shared" si="101"/>
        <v>0.161422467976238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8.9505267268217</v>
      </c>
      <c r="O111" s="11">
        <f t="shared" si="115"/>
        <v>3.23376535404325</v>
      </c>
      <c r="P111" s="11">
        <f t="shared" si="104"/>
        <v>0.522002384305713</v>
      </c>
      <c r="Q111" s="17">
        <f t="shared" si="105"/>
        <v>0.151380691448657</v>
      </c>
      <c r="R111" s="11">
        <f t="shared" si="106"/>
        <v>0.80117865</v>
      </c>
      <c r="S111" s="18">
        <f t="shared" si="107"/>
        <v>0.188947485618416</v>
      </c>
      <c r="T111" s="3">
        <v>0.27</v>
      </c>
      <c r="U111" s="19">
        <f t="shared" si="108"/>
        <v>0.0510158211169723</v>
      </c>
      <c r="V111" s="3">
        <v>229.1</v>
      </c>
      <c r="W111" s="21">
        <v>15.1</v>
      </c>
      <c r="X111" s="21">
        <v>6</v>
      </c>
      <c r="Y111" s="21">
        <v>3</v>
      </c>
      <c r="Z111" s="21">
        <v>7</v>
      </c>
      <c r="AA111" s="3">
        <v>30.2</v>
      </c>
      <c r="AB111" s="2">
        <f t="shared" si="109"/>
        <v>0.300312374043028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201.555</v>
      </c>
      <c r="AF111" s="1">
        <f t="shared" si="113"/>
        <v>6193475.28593508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20.9252037829032</v>
      </c>
      <c r="E112" s="13">
        <f t="shared" si="114"/>
        <v>18.1938352426667</v>
      </c>
      <c r="F112" s="9" t="s">
        <v>109</v>
      </c>
      <c r="G112" s="6">
        <v>6</v>
      </c>
      <c r="H112" s="11">
        <f t="shared" si="99"/>
        <v>20.9252037829032</v>
      </c>
      <c r="I112" s="11">
        <f t="shared" si="100"/>
        <v>294.075203782903</v>
      </c>
      <c r="J112" s="11">
        <f t="shared" si="101"/>
        <v>0.220177091219497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5.47444796973753</v>
      </c>
      <c r="P112" s="11">
        <f t="shared" si="104"/>
        <v>1.20534803000929</v>
      </c>
      <c r="Q112" s="17">
        <f t="shared" si="105"/>
        <v>0.349550928702695</v>
      </c>
      <c r="R112" s="11">
        <f t="shared" si="106"/>
        <v>0.80117865</v>
      </c>
      <c r="S112" s="18">
        <f t="shared" si="107"/>
        <v>0.436295860733052</v>
      </c>
      <c r="T112" s="3">
        <v>0.27</v>
      </c>
      <c r="U112" s="19">
        <f t="shared" si="108"/>
        <v>0.117799882397924</v>
      </c>
      <c r="V112" s="3">
        <v>229.1</v>
      </c>
      <c r="W112" s="21">
        <v>15.1</v>
      </c>
      <c r="X112" s="21">
        <v>6</v>
      </c>
      <c r="Y112" s="21">
        <v>3</v>
      </c>
      <c r="Z112" s="21">
        <v>7</v>
      </c>
      <c r="AA112" s="3">
        <v>30.2</v>
      </c>
      <c r="AB112" s="2">
        <f t="shared" si="109"/>
        <v>0.313288517149917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201.555</v>
      </c>
      <c r="AF112" s="1">
        <f t="shared" si="113"/>
        <v>6461088.04047232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24.002602658</v>
      </c>
      <c r="E113" s="13">
        <f t="shared" si="114"/>
        <v>20.9252037829032</v>
      </c>
      <c r="F113" s="9" t="s">
        <v>107</v>
      </c>
      <c r="G113" s="6">
        <v>7</v>
      </c>
      <c r="H113" s="11">
        <f t="shared" si="99"/>
        <v>24.002602658</v>
      </c>
      <c r="I113" s="11">
        <f t="shared" si="100"/>
        <v>297.152602658</v>
      </c>
      <c r="J113" s="11">
        <f t="shared" si="101"/>
        <v>0.310234214872259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7.03178493972824</v>
      </c>
      <c r="P113" s="11">
        <f t="shared" si="104"/>
        <v>2.18150027992716</v>
      </c>
      <c r="Q113" s="17">
        <f t="shared" si="105"/>
        <v>0.632635081178877</v>
      </c>
      <c r="R113" s="11">
        <f t="shared" si="106"/>
        <v>0.80117865</v>
      </c>
      <c r="S113" s="18">
        <f t="shared" si="107"/>
        <v>0.789630479018478</v>
      </c>
      <c r="T113" s="3">
        <v>0.27</v>
      </c>
      <c r="U113" s="19">
        <f t="shared" si="108"/>
        <v>0.213200229334989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0.331824804559788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201.555</v>
      </c>
      <c r="AF113" s="1">
        <f t="shared" si="113"/>
        <v>6843370.11703298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27.615204423871</v>
      </c>
      <c r="E114" s="13">
        <f t="shared" si="114"/>
        <v>24.002602658</v>
      </c>
      <c r="F114" s="9" t="s">
        <v>107</v>
      </c>
      <c r="G114" s="6">
        <v>8</v>
      </c>
      <c r="H114" s="11">
        <f t="shared" si="99"/>
        <v>27.615204423871</v>
      </c>
      <c r="I114" s="11">
        <f t="shared" si="100"/>
        <v>300.765204423871</v>
      </c>
      <c r="J114" s="11">
        <f t="shared" si="101"/>
        <v>0.459851517917251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7.61296965980108</v>
      </c>
      <c r="P114" s="11">
        <f t="shared" si="104"/>
        <v>3.5008356539175</v>
      </c>
      <c r="Q114" s="17">
        <f t="shared" si="105"/>
        <v>1.01524233963608</v>
      </c>
      <c r="R114" s="11">
        <f t="shared" si="106"/>
        <v>0.80117865</v>
      </c>
      <c r="S114" s="18">
        <f t="shared" si="107"/>
        <v>1.26718596362506</v>
      </c>
      <c r="T114" s="3">
        <v>0.27</v>
      </c>
      <c r="U114" s="19">
        <f t="shared" si="108"/>
        <v>0.342140210178767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0.356877842837734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201.555</v>
      </c>
      <c r="AF114" s="1">
        <f t="shared" si="113"/>
        <v>7360050.03708786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27.2801901458065</v>
      </c>
      <c r="E115" s="13">
        <f t="shared" si="114"/>
        <v>27.615204423871</v>
      </c>
      <c r="F115" s="9" t="s">
        <v>107</v>
      </c>
      <c r="G115" s="6">
        <v>9</v>
      </c>
      <c r="H115" s="11">
        <f t="shared" si="99"/>
        <v>27.2801901458065</v>
      </c>
      <c r="I115" s="11">
        <f t="shared" si="100"/>
        <v>300.430190145806</v>
      </c>
      <c r="J115" s="11">
        <f t="shared" si="101"/>
        <v>0.443546919909851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6.87481900588357</v>
      </c>
      <c r="P115" s="11">
        <f t="shared" si="104"/>
        <v>3.04930479499736</v>
      </c>
      <c r="Q115" s="17">
        <f t="shared" si="105"/>
        <v>0.884298390549235</v>
      </c>
      <c r="R115" s="11">
        <f t="shared" si="106"/>
        <v>0.80117865</v>
      </c>
      <c r="S115" s="18">
        <f t="shared" si="107"/>
        <v>1.10374682419362</v>
      </c>
      <c r="T115" s="3">
        <v>0.27</v>
      </c>
      <c r="U115" s="19">
        <f t="shared" si="108"/>
        <v>0.298011642532278</v>
      </c>
      <c r="V115" s="3">
        <v>229.1</v>
      </c>
      <c r="W115" s="21">
        <v>15.1</v>
      </c>
      <c r="X115" s="21">
        <v>6</v>
      </c>
      <c r="Y115" s="21">
        <v>3</v>
      </c>
      <c r="Z115" s="21">
        <v>7</v>
      </c>
      <c r="AA115" s="3">
        <v>30.2</v>
      </c>
      <c r="AB115" s="2">
        <f t="shared" si="109"/>
        <v>0.348303662144022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201.555</v>
      </c>
      <c r="AF115" s="1">
        <f t="shared" si="113"/>
        <v>7183220.90577793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21.2597395906667</v>
      </c>
      <c r="E116" s="13">
        <f t="shared" si="114"/>
        <v>27.2801901458065</v>
      </c>
      <c r="F116" s="9" t="s">
        <v>107</v>
      </c>
      <c r="G116" s="6">
        <v>10</v>
      </c>
      <c r="H116" s="11">
        <f t="shared" si="99"/>
        <v>21.2597395906667</v>
      </c>
      <c r="I116" s="11">
        <f t="shared" si="100"/>
        <v>294.409739590667</v>
      </c>
      <c r="J116" s="11">
        <f t="shared" si="101"/>
        <v>0.228618504492778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6.58819921088621</v>
      </c>
      <c r="P116" s="11">
        <f t="shared" si="104"/>
        <v>1.50618425089331</v>
      </c>
      <c r="Q116" s="17">
        <f t="shared" si="105"/>
        <v>0.436793432759059</v>
      </c>
      <c r="R116" s="11">
        <f t="shared" si="106"/>
        <v>0.80117865</v>
      </c>
      <c r="S116" s="18">
        <f t="shared" si="107"/>
        <v>0.545188557831713</v>
      </c>
      <c r="T116" s="3">
        <v>0.27</v>
      </c>
      <c r="U116" s="19">
        <f t="shared" si="108"/>
        <v>0.147200910614563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0.30380113693241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201.555</v>
      </c>
      <c r="AF116" s="1">
        <f t="shared" si="113"/>
        <v>6265425.59035636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15.3786724616129</v>
      </c>
      <c r="E117" s="13">
        <f t="shared" si="114"/>
        <v>21.2597395906667</v>
      </c>
      <c r="F117" s="9" t="s">
        <v>107</v>
      </c>
      <c r="G117" s="6">
        <v>11</v>
      </c>
      <c r="H117" s="11">
        <f t="shared" si="99"/>
        <v>15.3786724616129</v>
      </c>
      <c r="I117" s="11">
        <f t="shared" si="100"/>
        <v>288.528672461613</v>
      </c>
      <c r="J117" s="11">
        <f t="shared" si="101"/>
        <v>0.116506227302976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4.82791421199326</v>
      </c>
      <c r="O117" s="11">
        <f t="shared" si="115"/>
        <v>3.01678574799964</v>
      </c>
      <c r="P117" s="11">
        <f t="shared" si="104"/>
        <v>0.351474326080826</v>
      </c>
      <c r="Q117" s="17">
        <f t="shared" si="105"/>
        <v>0.10192755456344</v>
      </c>
      <c r="R117" s="11">
        <f t="shared" si="106"/>
        <v>0.80117865</v>
      </c>
      <c r="S117" s="18">
        <f t="shared" si="107"/>
        <v>0.127222005433419</v>
      </c>
      <c r="T117" s="3">
        <v>0.27</v>
      </c>
      <c r="U117" s="19">
        <f t="shared" si="108"/>
        <v>0.0343499414670232</v>
      </c>
      <c r="V117" s="3">
        <v>220.1</v>
      </c>
      <c r="W117" s="21">
        <v>12.1</v>
      </c>
      <c r="X117" s="21">
        <v>4.5</v>
      </c>
      <c r="Y117" s="21">
        <v>1.5</v>
      </c>
      <c r="Z117" s="21">
        <v>6.8</v>
      </c>
      <c r="AA117" s="3">
        <v>30.2</v>
      </c>
      <c r="AB117" s="2">
        <f t="shared" si="109"/>
        <v>0.281874193627043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201.555</v>
      </c>
      <c r="AF117" s="1">
        <f t="shared" si="113"/>
        <v>5813216.51342225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10.7286256028667</v>
      </c>
      <c r="E118" s="13">
        <f t="shared" si="114"/>
        <v>15.3786724616129</v>
      </c>
      <c r="F118" s="9" t="s">
        <v>109</v>
      </c>
      <c r="G118" s="6">
        <v>12</v>
      </c>
      <c r="H118" s="11">
        <f t="shared" si="99"/>
        <v>10.7286256028667</v>
      </c>
      <c r="I118" s="11">
        <f t="shared" si="100"/>
        <v>283.878625602867</v>
      </c>
      <c r="J118" s="11">
        <f t="shared" si="101"/>
        <v>0.0670317152461197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5.42799642191882</v>
      </c>
      <c r="P118" s="11">
        <f t="shared" si="104"/>
        <v>0.363847910511019</v>
      </c>
      <c r="Q118" s="17">
        <f t="shared" si="105"/>
        <v>0.105515894048196</v>
      </c>
      <c r="R118" s="11">
        <f t="shared" si="106"/>
        <v>0.80117865</v>
      </c>
      <c r="S118" s="18">
        <f t="shared" si="107"/>
        <v>0.131700831079554</v>
      </c>
      <c r="T118" s="3">
        <v>0.27</v>
      </c>
      <c r="U118" s="19">
        <f t="shared" si="108"/>
        <v>0.0355592243914797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0.233309157299265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201.555</v>
      </c>
      <c r="AF118" s="1">
        <f t="shared" si="113"/>
        <v>4811638.22942674</v>
      </c>
      <c r="AG118" s="1">
        <f>SUM(AF107:AF118)</f>
        <v>72258926.5213497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6.06367177167742</v>
      </c>
      <c r="E119" s="13">
        <f t="shared" si="114"/>
        <v>10.7286256028667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7.18</v>
      </c>
      <c r="E123" s="9"/>
      <c r="F123" s="9"/>
      <c r="G123" s="6">
        <v>1</v>
      </c>
      <c r="H123" s="11">
        <f t="shared" ref="H123:H134" si="116">E124</f>
        <v>7.18</v>
      </c>
      <c r="I123" s="11">
        <f t="shared" ref="I123:I134" si="117">H123+273.15</f>
        <v>280.33</v>
      </c>
      <c r="J123" s="11">
        <f t="shared" ref="J123:J134" si="118">EXP(($C$18*(I123-$C$16))/($C$19*I123*$C$16))</f>
        <v>0.0434226853899752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0.0226327720789629</v>
      </c>
      <c r="Q123" s="17">
        <f t="shared" ref="Q123:Q134" si="122">P123*$B$125</f>
        <v>0.00588452074053035</v>
      </c>
      <c r="R123" s="11">
        <f t="shared" ref="R123:R134" si="123">L123*$B$125</f>
        <v>0.1355172</v>
      </c>
      <c r="S123" s="18">
        <f t="shared" ref="S123:S134" si="124">Q123/R123</f>
        <v>0.0434226853899752</v>
      </c>
      <c r="T123" s="3">
        <v>0.01</v>
      </c>
      <c r="U123" s="19">
        <f t="shared" ref="U123:U134" si="125">S123*T123</f>
        <v>0.000434226853899752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0.00592422685389975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75.5</v>
      </c>
      <c r="AX123" s="1">
        <f t="shared" ref="AX123:AX134" si="132">AW123*10000*AV123*0.67*AU123*AT123</f>
        <v>40611.3900319773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4.446673379</v>
      </c>
      <c r="E124" s="13">
        <f t="shared" ref="E124:E135" si="133">D123</f>
        <v>7.18</v>
      </c>
      <c r="F124" s="9" t="s">
        <v>107</v>
      </c>
      <c r="G124" s="6">
        <v>2</v>
      </c>
      <c r="H124" s="11">
        <f t="shared" si="116"/>
        <v>4.446673379</v>
      </c>
      <c r="I124" s="11">
        <f t="shared" si="117"/>
        <v>277.596673379</v>
      </c>
      <c r="J124" s="11">
        <f t="shared" si="118"/>
        <v>0.0308452908518743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1.01980722792104</v>
      </c>
      <c r="P124" s="11">
        <f t="shared" si="121"/>
        <v>0.0314562505580681</v>
      </c>
      <c r="Q124" s="17">
        <f t="shared" si="122"/>
        <v>0.0081786251450977</v>
      </c>
      <c r="R124" s="11">
        <f t="shared" si="123"/>
        <v>0.1355172</v>
      </c>
      <c r="S124" s="18">
        <f t="shared" si="124"/>
        <v>0.0603511963433254</v>
      </c>
      <c r="T124" s="3">
        <v>0.01</v>
      </c>
      <c r="U124" s="19">
        <f t="shared" si="125"/>
        <v>0.000603511963433254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0.00609351196343325</v>
      </c>
      <c r="AU124" s="27">
        <f t="shared" si="129"/>
        <v>52.122</v>
      </c>
      <c r="AV124" s="1">
        <f t="shared" si="130"/>
        <v>0.26</v>
      </c>
      <c r="AW124" s="2">
        <f t="shared" si="131"/>
        <v>75.5</v>
      </c>
      <c r="AX124" s="1">
        <f t="shared" si="132"/>
        <v>41771.8627450277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7.03824680257143</v>
      </c>
      <c r="E125" s="13">
        <f t="shared" si="133"/>
        <v>4.446673379</v>
      </c>
      <c r="F125" s="9" t="s">
        <v>107</v>
      </c>
      <c r="G125" s="6">
        <v>3</v>
      </c>
      <c r="H125" s="11">
        <f t="shared" si="116"/>
        <v>7.03824680257143</v>
      </c>
      <c r="I125" s="11">
        <f t="shared" si="117"/>
        <v>280.188246802571</v>
      </c>
      <c r="J125" s="11">
        <f t="shared" si="118"/>
        <v>0.0426663130787405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1.50957097736297</v>
      </c>
      <c r="P125" s="11">
        <f t="shared" si="121"/>
        <v>0.0644078279347487</v>
      </c>
      <c r="Q125" s="17">
        <f t="shared" si="122"/>
        <v>0.0167460352630347</v>
      </c>
      <c r="R125" s="11">
        <f t="shared" si="123"/>
        <v>0.1355172</v>
      </c>
      <c r="S125" s="18">
        <f t="shared" si="124"/>
        <v>0.123571290308792</v>
      </c>
      <c r="T125" s="3">
        <v>0.01</v>
      </c>
      <c r="U125" s="19">
        <f t="shared" si="125"/>
        <v>0.00123571290308792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0.005</v>
      </c>
      <c r="AF125" s="3">
        <v>0.49</v>
      </c>
      <c r="AG125" s="19">
        <f t="shared" si="126"/>
        <v>0.00245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0.0111857129030879</v>
      </c>
      <c r="AU125" s="27">
        <f t="shared" si="129"/>
        <v>52.122</v>
      </c>
      <c r="AV125" s="1">
        <f t="shared" si="130"/>
        <v>0.26</v>
      </c>
      <c r="AW125" s="2">
        <f t="shared" si="131"/>
        <v>75.5</v>
      </c>
      <c r="AX125" s="1">
        <f t="shared" si="132"/>
        <v>76679.6006797061</v>
      </c>
    </row>
    <row r="126" s="1" customFormat="1" spans="1:50">
      <c r="A126" s="6"/>
      <c r="B126" s="6"/>
      <c r="C126" s="9">
        <v>3</v>
      </c>
      <c r="D126" s="12">
        <v>13.7368884535806</v>
      </c>
      <c r="E126" s="13">
        <f t="shared" si="133"/>
        <v>7.03824680257143</v>
      </c>
      <c r="F126" s="9" t="s">
        <v>107</v>
      </c>
      <c r="G126" s="6">
        <v>4</v>
      </c>
      <c r="H126" s="11">
        <f t="shared" si="116"/>
        <v>13.7368884535806</v>
      </c>
      <c r="I126" s="11">
        <f t="shared" si="117"/>
        <v>286.886888453581</v>
      </c>
      <c r="J126" s="11">
        <f t="shared" si="118"/>
        <v>0.0960455507450892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1.96638314942822</v>
      </c>
      <c r="P126" s="11">
        <f t="shared" si="121"/>
        <v>0.188862352562696</v>
      </c>
      <c r="Q126" s="17">
        <f t="shared" si="122"/>
        <v>0.0491042116663011</v>
      </c>
      <c r="R126" s="11">
        <f t="shared" si="123"/>
        <v>0.1355172</v>
      </c>
      <c r="S126" s="18">
        <f t="shared" si="124"/>
        <v>0.362346710722337</v>
      </c>
      <c r="T126" s="3">
        <v>0.01</v>
      </c>
      <c r="U126" s="19">
        <f t="shared" si="125"/>
        <v>0.00362346710722337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0.005</v>
      </c>
      <c r="AF126" s="3">
        <v>0.49</v>
      </c>
      <c r="AG126" s="19">
        <f t="shared" si="126"/>
        <v>0.00245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0.0135734671072234</v>
      </c>
      <c r="AU126" s="27">
        <f t="shared" si="129"/>
        <v>52.122</v>
      </c>
      <c r="AV126" s="1">
        <f t="shared" si="130"/>
        <v>0.26</v>
      </c>
      <c r="AW126" s="2">
        <f t="shared" si="131"/>
        <v>75.5</v>
      </c>
      <c r="AX126" s="1">
        <f t="shared" si="132"/>
        <v>93047.9842132984</v>
      </c>
    </row>
    <row r="127" s="1" customFormat="1" spans="1:50">
      <c r="A127" s="6"/>
      <c r="B127" s="6"/>
      <c r="C127" s="9">
        <v>4</v>
      </c>
      <c r="D127" s="12">
        <v>18.1938352426667</v>
      </c>
      <c r="E127" s="13">
        <f t="shared" si="133"/>
        <v>13.7368884535806</v>
      </c>
      <c r="F127" s="9" t="s">
        <v>107</v>
      </c>
      <c r="G127" s="6">
        <v>5</v>
      </c>
      <c r="H127" s="11">
        <f t="shared" si="116"/>
        <v>18.1938352426667</v>
      </c>
      <c r="I127" s="11">
        <f t="shared" si="117"/>
        <v>291.343835242667</v>
      </c>
      <c r="J127" s="11">
        <f t="shared" si="118"/>
        <v>0.161422467976238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1.68864475702225</v>
      </c>
      <c r="O127" s="11">
        <f t="shared" si="134"/>
        <v>0.610096039843276</v>
      </c>
      <c r="P127" s="11">
        <f t="shared" si="121"/>
        <v>0.0984832084540308</v>
      </c>
      <c r="Q127" s="17">
        <f t="shared" si="122"/>
        <v>0.025605634198048</v>
      </c>
      <c r="R127" s="11">
        <f t="shared" si="123"/>
        <v>0.1355172</v>
      </c>
      <c r="S127" s="18">
        <f t="shared" si="124"/>
        <v>0.188947485618416</v>
      </c>
      <c r="T127" s="3">
        <v>0.01</v>
      </c>
      <c r="U127" s="19">
        <f t="shared" si="125"/>
        <v>0.00188947485618416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0.01</v>
      </c>
      <c r="AF127" s="3">
        <v>0.49</v>
      </c>
      <c r="AG127" s="19">
        <f t="shared" si="126"/>
        <v>0.0049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0.0167894748561842</v>
      </c>
      <c r="AU127" s="27">
        <f t="shared" si="129"/>
        <v>52.122</v>
      </c>
      <c r="AV127" s="1">
        <f t="shared" si="130"/>
        <v>0.26</v>
      </c>
      <c r="AW127" s="2">
        <f t="shared" si="131"/>
        <v>75.5</v>
      </c>
      <c r="AX127" s="1">
        <f t="shared" si="132"/>
        <v>115094.159732883</v>
      </c>
    </row>
    <row r="128" s="1" customFormat="1" spans="1:50">
      <c r="A128" s="6"/>
      <c r="B128" s="6"/>
      <c r="C128" s="9">
        <v>5</v>
      </c>
      <c r="D128" s="12">
        <v>20.9252037829032</v>
      </c>
      <c r="E128" s="13">
        <f t="shared" si="133"/>
        <v>18.1938352426667</v>
      </c>
      <c r="F128" s="9" t="s">
        <v>109</v>
      </c>
      <c r="G128" s="6">
        <v>6</v>
      </c>
      <c r="H128" s="11">
        <f t="shared" si="116"/>
        <v>20.9252037829032</v>
      </c>
      <c r="I128" s="11">
        <f t="shared" si="117"/>
        <v>294.075203782903</v>
      </c>
      <c r="J128" s="11">
        <f t="shared" si="118"/>
        <v>0.220177091219497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1.03283283138925</v>
      </c>
      <c r="P128" s="11">
        <f t="shared" si="121"/>
        <v>0.227406128531282</v>
      </c>
      <c r="Q128" s="17">
        <f t="shared" si="122"/>
        <v>0.0591255934181332</v>
      </c>
      <c r="R128" s="11">
        <f t="shared" si="123"/>
        <v>0.1355172</v>
      </c>
      <c r="S128" s="18">
        <f t="shared" si="124"/>
        <v>0.436295860733052</v>
      </c>
      <c r="T128" s="3">
        <v>0.01</v>
      </c>
      <c r="U128" s="19">
        <f t="shared" si="125"/>
        <v>0.00436295860733052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0.01</v>
      </c>
      <c r="AF128" s="3">
        <v>0.49</v>
      </c>
      <c r="AG128" s="19">
        <f t="shared" si="126"/>
        <v>0.0049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0.0192629586073305</v>
      </c>
      <c r="AU128" s="27">
        <f t="shared" si="129"/>
        <v>52.122</v>
      </c>
      <c r="AV128" s="1">
        <f t="shared" si="130"/>
        <v>0.26</v>
      </c>
      <c r="AW128" s="2">
        <f t="shared" si="131"/>
        <v>75.5</v>
      </c>
      <c r="AX128" s="1">
        <f t="shared" si="132"/>
        <v>132050.231104363</v>
      </c>
    </row>
    <row r="129" s="1" customFormat="1" spans="1:50">
      <c r="A129" s="6"/>
      <c r="B129" s="6"/>
      <c r="C129" s="9">
        <v>6</v>
      </c>
      <c r="D129" s="12">
        <v>24.002602658</v>
      </c>
      <c r="E129" s="13">
        <f t="shared" si="133"/>
        <v>20.9252037829032</v>
      </c>
      <c r="F129" s="9" t="s">
        <v>107</v>
      </c>
      <c r="G129" s="6">
        <v>7</v>
      </c>
      <c r="H129" s="11">
        <f t="shared" si="116"/>
        <v>24.002602658</v>
      </c>
      <c r="I129" s="11">
        <f t="shared" si="117"/>
        <v>297.152602658</v>
      </c>
      <c r="J129" s="11">
        <f t="shared" si="118"/>
        <v>0.310234214872259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1.32664670285796</v>
      </c>
      <c r="P129" s="11">
        <f t="shared" si="121"/>
        <v>0.411571198274011</v>
      </c>
      <c r="Q129" s="17">
        <f t="shared" si="122"/>
        <v>0.107008511551243</v>
      </c>
      <c r="R129" s="11">
        <f t="shared" si="123"/>
        <v>0.1355172</v>
      </c>
      <c r="S129" s="18">
        <f t="shared" si="124"/>
        <v>0.789630479018478</v>
      </c>
      <c r="T129" s="3">
        <v>0.01</v>
      </c>
      <c r="U129" s="19">
        <f t="shared" si="125"/>
        <v>0.00789630479018478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0.01</v>
      </c>
      <c r="AF129" s="3">
        <v>0.49</v>
      </c>
      <c r="AG129" s="19">
        <f t="shared" si="126"/>
        <v>0.0049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0.0227963047901848</v>
      </c>
      <c r="AU129" s="27">
        <f t="shared" si="129"/>
        <v>52.122</v>
      </c>
      <c r="AV129" s="1">
        <f t="shared" si="130"/>
        <v>0.26</v>
      </c>
      <c r="AW129" s="2">
        <f t="shared" si="131"/>
        <v>75.5</v>
      </c>
      <c r="AX129" s="1">
        <f t="shared" si="132"/>
        <v>156271.805241996</v>
      </c>
    </row>
    <row r="130" s="1" customFormat="1" spans="1:50">
      <c r="A130" s="6"/>
      <c r="B130" s="6"/>
      <c r="C130" s="9">
        <v>7</v>
      </c>
      <c r="D130" s="12">
        <v>27.615204423871</v>
      </c>
      <c r="E130" s="13">
        <f t="shared" si="133"/>
        <v>24.002602658</v>
      </c>
      <c r="F130" s="9" t="s">
        <v>107</v>
      </c>
      <c r="G130" s="6">
        <v>8</v>
      </c>
      <c r="H130" s="11">
        <f t="shared" si="116"/>
        <v>27.615204423871</v>
      </c>
      <c r="I130" s="11">
        <f t="shared" si="117"/>
        <v>300.765204423871</v>
      </c>
      <c r="J130" s="11">
        <f t="shared" si="118"/>
        <v>0.459851517917251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1.43629550458395</v>
      </c>
      <c r="P130" s="11">
        <f t="shared" si="121"/>
        <v>0.660482667960655</v>
      </c>
      <c r="Q130" s="17">
        <f t="shared" si="122"/>
        <v>0.17172549366977</v>
      </c>
      <c r="R130" s="11">
        <f t="shared" si="123"/>
        <v>0.1355172</v>
      </c>
      <c r="S130" s="18">
        <f t="shared" si="124"/>
        <v>1.26718596362506</v>
      </c>
      <c r="T130" s="3">
        <v>0.01</v>
      </c>
      <c r="U130" s="19">
        <f t="shared" si="125"/>
        <v>0.0126718596362506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0.01</v>
      </c>
      <c r="AF130" s="3">
        <v>0.49</v>
      </c>
      <c r="AG130" s="19">
        <f t="shared" si="126"/>
        <v>0.0049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0.0275718596362506</v>
      </c>
      <c r="AU130" s="27">
        <f t="shared" si="129"/>
        <v>52.122</v>
      </c>
      <c r="AV130" s="1">
        <f t="shared" si="130"/>
        <v>0.26</v>
      </c>
      <c r="AW130" s="2">
        <f t="shared" si="131"/>
        <v>75.5</v>
      </c>
      <c r="AX130" s="1">
        <f t="shared" si="132"/>
        <v>189008.890646653</v>
      </c>
    </row>
    <row r="131" s="1" customFormat="1" spans="1:50">
      <c r="A131" s="6"/>
      <c r="B131" s="6"/>
      <c r="C131" s="9">
        <v>8</v>
      </c>
      <c r="D131" s="12">
        <v>27.2801901458065</v>
      </c>
      <c r="E131" s="13">
        <f t="shared" si="133"/>
        <v>27.615204423871</v>
      </c>
      <c r="F131" s="9" t="s">
        <v>107</v>
      </c>
      <c r="G131" s="6">
        <v>9</v>
      </c>
      <c r="H131" s="11">
        <f t="shared" si="116"/>
        <v>27.2801901458065</v>
      </c>
      <c r="I131" s="11">
        <f t="shared" si="117"/>
        <v>300.430190145806</v>
      </c>
      <c r="J131" s="11">
        <f t="shared" si="118"/>
        <v>0.443546919909851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1.2970328366233</v>
      </c>
      <c r="P131" s="11">
        <f t="shared" si="121"/>
        <v>0.575294919706201</v>
      </c>
      <c r="Q131" s="17">
        <f t="shared" si="122"/>
        <v>0.149576679123612</v>
      </c>
      <c r="R131" s="11">
        <f t="shared" si="123"/>
        <v>0.1355172</v>
      </c>
      <c r="S131" s="18">
        <f t="shared" si="124"/>
        <v>1.10374682419362</v>
      </c>
      <c r="T131" s="3">
        <v>0.01</v>
      </c>
      <c r="U131" s="19">
        <f t="shared" si="125"/>
        <v>0.0110374682419362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0.01</v>
      </c>
      <c r="AF131" s="3">
        <v>0.49</v>
      </c>
      <c r="AG131" s="19">
        <f t="shared" si="126"/>
        <v>0.0049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0.0259374682419362</v>
      </c>
      <c r="AU131" s="27">
        <f t="shared" si="129"/>
        <v>52.122</v>
      </c>
      <c r="AV131" s="1">
        <f t="shared" si="130"/>
        <v>0.26</v>
      </c>
      <c r="AW131" s="2">
        <f t="shared" si="131"/>
        <v>75.5</v>
      </c>
      <c r="AX131" s="1">
        <f t="shared" si="132"/>
        <v>177804.912808479</v>
      </c>
    </row>
    <row r="132" s="1" customFormat="1" spans="1:50">
      <c r="A132" s="6"/>
      <c r="B132" s="6"/>
      <c r="C132" s="9">
        <v>9</v>
      </c>
      <c r="D132" s="12">
        <v>21.2597395906667</v>
      </c>
      <c r="E132" s="13">
        <f t="shared" si="133"/>
        <v>27.2801901458065</v>
      </c>
      <c r="F132" s="9" t="s">
        <v>107</v>
      </c>
      <c r="G132" s="6">
        <v>10</v>
      </c>
      <c r="H132" s="11">
        <f t="shared" si="116"/>
        <v>21.2597395906667</v>
      </c>
      <c r="I132" s="11">
        <f t="shared" si="117"/>
        <v>294.409739590667</v>
      </c>
      <c r="J132" s="11">
        <f t="shared" si="118"/>
        <v>0.228618504492778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1.2429579169171</v>
      </c>
      <c r="P132" s="11">
        <f t="shared" si="121"/>
        <v>0.284163180113045</v>
      </c>
      <c r="Q132" s="17">
        <f t="shared" si="122"/>
        <v>0.0738824268293918</v>
      </c>
      <c r="R132" s="11">
        <f t="shared" si="123"/>
        <v>0.1355172</v>
      </c>
      <c r="S132" s="18">
        <f t="shared" si="124"/>
        <v>0.545188557831713</v>
      </c>
      <c r="T132" s="3">
        <v>0.01</v>
      </c>
      <c r="U132" s="19">
        <f t="shared" si="125"/>
        <v>0.00545188557831713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0.0154018855783171</v>
      </c>
      <c r="AU132" s="27">
        <f t="shared" si="129"/>
        <v>52.122</v>
      </c>
      <c r="AV132" s="1">
        <f t="shared" si="130"/>
        <v>0.26</v>
      </c>
      <c r="AW132" s="2">
        <f t="shared" si="131"/>
        <v>75.5</v>
      </c>
      <c r="AX132" s="1">
        <f t="shared" si="132"/>
        <v>105582.044353548</v>
      </c>
    </row>
    <row r="133" s="1" customFormat="1" spans="1:50">
      <c r="A133" s="6"/>
      <c r="B133" s="6"/>
      <c r="C133" s="9">
        <v>10</v>
      </c>
      <c r="D133" s="12">
        <v>15.3786724616129</v>
      </c>
      <c r="E133" s="13">
        <f t="shared" si="133"/>
        <v>21.2597395906667</v>
      </c>
      <c r="F133" s="9" t="s">
        <v>107</v>
      </c>
      <c r="G133" s="6">
        <v>11</v>
      </c>
      <c r="H133" s="11">
        <f t="shared" si="116"/>
        <v>15.3786724616129</v>
      </c>
      <c r="I133" s="11">
        <f t="shared" si="117"/>
        <v>288.528672461613</v>
      </c>
      <c r="J133" s="11">
        <f t="shared" si="118"/>
        <v>0.116506227302976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0.910854999963849</v>
      </c>
      <c r="O133" s="11">
        <f t="shared" si="134"/>
        <v>0.569159736840203</v>
      </c>
      <c r="P133" s="11">
        <f t="shared" si="121"/>
        <v>0.0663106536720068</v>
      </c>
      <c r="Q133" s="17">
        <f t="shared" si="122"/>
        <v>0.0172407699547218</v>
      </c>
      <c r="R133" s="11">
        <f t="shared" si="123"/>
        <v>0.1355172</v>
      </c>
      <c r="S133" s="18">
        <f t="shared" si="124"/>
        <v>0.127222005433419</v>
      </c>
      <c r="T133" s="3">
        <v>0.01</v>
      </c>
      <c r="U133" s="19">
        <f t="shared" si="125"/>
        <v>0.00127222005433419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0.005</v>
      </c>
      <c r="AF133" s="3">
        <v>0.49</v>
      </c>
      <c r="AG133" s="19">
        <f t="shared" si="126"/>
        <v>0.00245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0.0112222200543342</v>
      </c>
      <c r="AU133" s="27">
        <f t="shared" si="129"/>
        <v>52.122</v>
      </c>
      <c r="AV133" s="1">
        <f t="shared" si="130"/>
        <v>0.26</v>
      </c>
      <c r="AW133" s="2">
        <f t="shared" si="131"/>
        <v>75.5</v>
      </c>
      <c r="AX133" s="1">
        <f t="shared" si="132"/>
        <v>76929.862223496</v>
      </c>
    </row>
    <row r="134" s="1" customFormat="1" spans="1:51">
      <c r="A134" s="6"/>
      <c r="B134" s="6"/>
      <c r="C134" s="9">
        <v>11</v>
      </c>
      <c r="D134" s="12">
        <v>10.7286256028667</v>
      </c>
      <c r="E134" s="13">
        <f t="shared" si="133"/>
        <v>15.3786724616129</v>
      </c>
      <c r="F134" s="9" t="s">
        <v>109</v>
      </c>
      <c r="G134" s="6">
        <v>12</v>
      </c>
      <c r="H134" s="11">
        <f t="shared" si="116"/>
        <v>10.7286256028667</v>
      </c>
      <c r="I134" s="11">
        <f t="shared" si="117"/>
        <v>283.878625602867</v>
      </c>
      <c r="J134" s="11">
        <f t="shared" si="118"/>
        <v>0.0670317152461197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1.0240690831682</v>
      </c>
      <c r="P134" s="11">
        <f t="shared" si="121"/>
        <v>0.0686451071752854</v>
      </c>
      <c r="Q134" s="17">
        <f t="shared" si="122"/>
        <v>0.0178477278655742</v>
      </c>
      <c r="R134" s="11">
        <f t="shared" si="123"/>
        <v>0.1355172</v>
      </c>
      <c r="S134" s="18">
        <f t="shared" si="124"/>
        <v>0.131700831079555</v>
      </c>
      <c r="T134" s="3">
        <v>0.01</v>
      </c>
      <c r="U134" s="19">
        <f t="shared" si="125"/>
        <v>0.00131700831079555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0.00680700831079555</v>
      </c>
      <c r="AU134" s="27">
        <f t="shared" si="129"/>
        <v>52.122</v>
      </c>
      <c r="AV134" s="1">
        <f t="shared" si="130"/>
        <v>0.26</v>
      </c>
      <c r="AW134" s="2">
        <f t="shared" si="131"/>
        <v>75.5</v>
      </c>
      <c r="AX134" s="1">
        <f t="shared" si="132"/>
        <v>46662.9783561807</v>
      </c>
      <c r="AY134" s="1">
        <f>SUM(AX123:AX134)</f>
        <v>1251515.72213761</v>
      </c>
    </row>
    <row r="135" s="1" customFormat="1" spans="1:46">
      <c r="A135" s="6"/>
      <c r="B135" s="6"/>
      <c r="C135" s="9">
        <v>12</v>
      </c>
      <c r="D135" s="12">
        <v>6.06367177167742</v>
      </c>
      <c r="E135" s="13">
        <f t="shared" si="133"/>
        <v>10.7286256028667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7.18</v>
      </c>
      <c r="E139" s="9"/>
      <c r="F139" s="9"/>
      <c r="G139" s="6">
        <v>1</v>
      </c>
      <c r="H139" s="11">
        <f t="shared" ref="H139:H150" si="135">E140</f>
        <v>7.18</v>
      </c>
      <c r="I139" s="11">
        <f t="shared" ref="I139:I150" si="136">H139+273.15</f>
        <v>280.33</v>
      </c>
      <c r="J139" s="11">
        <f t="shared" ref="J139:J150" si="137">EXP(($C$18*(I139-$C$16))/($C$19*I139*$C$16))</f>
        <v>0.0434226853899752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0.0123624385305259</v>
      </c>
      <c r="Q139" s="17">
        <f t="shared" ref="Q139:Q150" si="141">P139*$B$125</f>
        <v>0.00321423401793675</v>
      </c>
      <c r="R139" s="11">
        <f t="shared" ref="R139:R150" si="142">L139*$B$125</f>
        <v>0.074022</v>
      </c>
      <c r="S139" s="18">
        <f t="shared" ref="S139:S150" si="143">Q139/R139</f>
        <v>0.0434226853899752</v>
      </c>
      <c r="T139" s="3">
        <v>0.01</v>
      </c>
      <c r="U139" s="19">
        <f t="shared" ref="U139:U150" si="144">S139*T139</f>
        <v>0.000434226853899752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0.00592422685389975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0.2</v>
      </c>
      <c r="AX139" s="1">
        <f t="shared" ref="AX139:AX150" si="151">AW139*10000*AV139*0.67*AU139*AT139</f>
        <v>58.7620981040352</v>
      </c>
      <c r="AZ139" s="2">
        <f t="shared" ref="AZ139:AZ150" si="152">$E$12</f>
        <v>0.6</v>
      </c>
      <c r="BA139" s="1">
        <f t="shared" ref="BA139:BA150" si="153">AZ139*10000*AV139*0.67*AU139*AT139</f>
        <v>176.286294312106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4.446673379</v>
      </c>
      <c r="E140" s="13">
        <f t="shared" ref="E140:E151" si="154">D139</f>
        <v>7.18</v>
      </c>
      <c r="F140" s="9" t="s">
        <v>107</v>
      </c>
      <c r="G140" s="6">
        <v>2</v>
      </c>
      <c r="H140" s="11">
        <f t="shared" si="135"/>
        <v>4.446673379</v>
      </c>
      <c r="I140" s="11">
        <f t="shared" si="136"/>
        <v>277.596673379</v>
      </c>
      <c r="J140" s="11">
        <f t="shared" si="137"/>
        <v>0.0308452908518743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0.557037561469474</v>
      </c>
      <c r="P140" s="11">
        <f t="shared" si="140"/>
        <v>0.0171819855989447</v>
      </c>
      <c r="Q140" s="17">
        <f t="shared" si="141"/>
        <v>0.00446731625572563</v>
      </c>
      <c r="R140" s="11">
        <f t="shared" si="142"/>
        <v>0.074022</v>
      </c>
      <c r="S140" s="18">
        <f t="shared" si="143"/>
        <v>0.0603511963433254</v>
      </c>
      <c r="T140" s="3">
        <v>0.01</v>
      </c>
      <c r="U140" s="19">
        <f t="shared" si="144"/>
        <v>0.000603511963433254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0.00609351196343325</v>
      </c>
      <c r="AU140" s="27">
        <f t="shared" si="148"/>
        <v>28.47</v>
      </c>
      <c r="AV140" s="1">
        <f t="shared" si="149"/>
        <v>0.26</v>
      </c>
      <c r="AW140" s="2">
        <f t="shared" si="150"/>
        <v>0.2</v>
      </c>
      <c r="AX140" s="1">
        <f t="shared" si="151"/>
        <v>60.4412283026724</v>
      </c>
      <c r="AZ140" s="2">
        <f t="shared" si="152"/>
        <v>0.6</v>
      </c>
      <c r="BA140" s="1">
        <f t="shared" si="153"/>
        <v>181.323684908017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7.03824680257143</v>
      </c>
      <c r="E141" s="13">
        <f t="shared" si="154"/>
        <v>4.446673379</v>
      </c>
      <c r="F141" s="9" t="s">
        <v>107</v>
      </c>
      <c r="G141" s="6">
        <v>3</v>
      </c>
      <c r="H141" s="11">
        <f t="shared" si="135"/>
        <v>7.03824680257143</v>
      </c>
      <c r="I141" s="11">
        <f t="shared" si="136"/>
        <v>280.188246802571</v>
      </c>
      <c r="J141" s="11">
        <f t="shared" si="137"/>
        <v>0.0426663130787405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0.824555575870529</v>
      </c>
      <c r="P141" s="11">
        <f t="shared" si="140"/>
        <v>0.0351807463509132</v>
      </c>
      <c r="Q141" s="17">
        <f t="shared" si="141"/>
        <v>0.00914699405123742</v>
      </c>
      <c r="R141" s="11">
        <f t="shared" si="142"/>
        <v>0.074022</v>
      </c>
      <c r="S141" s="18">
        <f t="shared" si="143"/>
        <v>0.123571290308792</v>
      </c>
      <c r="T141" s="3">
        <v>0.01</v>
      </c>
      <c r="U141" s="19">
        <f t="shared" si="144"/>
        <v>0.00123571290308792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0.005</v>
      </c>
      <c r="AF141" s="3">
        <v>0.49</v>
      </c>
      <c r="AG141" s="19">
        <f t="shared" si="145"/>
        <v>0.00245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0.0111857129030879</v>
      </c>
      <c r="AU141" s="27">
        <f t="shared" si="148"/>
        <v>28.47</v>
      </c>
      <c r="AV141" s="1">
        <f t="shared" si="149"/>
        <v>0.26</v>
      </c>
      <c r="AW141" s="2">
        <f t="shared" si="150"/>
        <v>0.2</v>
      </c>
      <c r="AX141" s="1">
        <f t="shared" si="151"/>
        <v>110.950504628658</v>
      </c>
      <c r="AZ141" s="2">
        <f t="shared" si="152"/>
        <v>0.6</v>
      </c>
      <c r="BA141" s="1">
        <f t="shared" si="153"/>
        <v>332.851513885974</v>
      </c>
    </row>
    <row r="142" s="1" customFormat="1" spans="1:53">
      <c r="A142" s="6"/>
      <c r="B142" s="6"/>
      <c r="C142" s="9">
        <v>3</v>
      </c>
      <c r="D142" s="12">
        <v>13.7368884535806</v>
      </c>
      <c r="E142" s="13">
        <f t="shared" si="154"/>
        <v>7.03824680257143</v>
      </c>
      <c r="F142" s="9" t="s">
        <v>107</v>
      </c>
      <c r="G142" s="6">
        <v>4</v>
      </c>
      <c r="H142" s="11">
        <f t="shared" si="135"/>
        <v>13.7368884535806</v>
      </c>
      <c r="I142" s="11">
        <f t="shared" si="136"/>
        <v>286.886888453581</v>
      </c>
      <c r="J142" s="11">
        <f t="shared" si="137"/>
        <v>0.0960455507450892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1.07407482951962</v>
      </c>
      <c r="P142" s="11">
        <f t="shared" si="140"/>
        <v>0.103160108542649</v>
      </c>
      <c r="Q142" s="17">
        <f t="shared" si="141"/>
        <v>0.0268216282210888</v>
      </c>
      <c r="R142" s="11">
        <f t="shared" si="142"/>
        <v>0.074022</v>
      </c>
      <c r="S142" s="18">
        <f t="shared" si="143"/>
        <v>0.362346710722337</v>
      </c>
      <c r="T142" s="3">
        <v>0.01</v>
      </c>
      <c r="U142" s="19">
        <f t="shared" si="144"/>
        <v>0.00362346710722337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0.0135734671072234</v>
      </c>
      <c r="AU142" s="27">
        <f t="shared" si="148"/>
        <v>28.47</v>
      </c>
      <c r="AV142" s="1">
        <f t="shared" si="149"/>
        <v>0.26</v>
      </c>
      <c r="AW142" s="2">
        <f t="shared" si="150"/>
        <v>0.2</v>
      </c>
      <c r="AX142" s="1">
        <f t="shared" si="151"/>
        <v>134.634514416259</v>
      </c>
      <c r="AZ142" s="2">
        <f t="shared" si="152"/>
        <v>0.6</v>
      </c>
      <c r="BA142" s="1">
        <f t="shared" si="153"/>
        <v>403.903543248777</v>
      </c>
    </row>
    <row r="143" s="1" customFormat="1" spans="1:53">
      <c r="A143" s="6"/>
      <c r="B143" s="6"/>
      <c r="C143" s="9">
        <v>4</v>
      </c>
      <c r="D143" s="12">
        <v>18.1938352426667</v>
      </c>
      <c r="E143" s="13">
        <f t="shared" si="154"/>
        <v>13.7368884535806</v>
      </c>
      <c r="F143" s="9" t="s">
        <v>107</v>
      </c>
      <c r="G143" s="6">
        <v>5</v>
      </c>
      <c r="H143" s="11">
        <f t="shared" si="135"/>
        <v>18.1938352426667</v>
      </c>
      <c r="I143" s="11">
        <f t="shared" si="136"/>
        <v>291.343835242667</v>
      </c>
      <c r="J143" s="11">
        <f t="shared" si="137"/>
        <v>0.161422467976238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0.922368984928118</v>
      </c>
      <c r="O143" s="11">
        <f t="shared" si="155"/>
        <v>0.333245736048848</v>
      </c>
      <c r="P143" s="11">
        <f t="shared" si="140"/>
        <v>0.053793349155563</v>
      </c>
      <c r="Q143" s="17">
        <f t="shared" si="141"/>
        <v>0.0139862707804464</v>
      </c>
      <c r="R143" s="11">
        <f t="shared" si="142"/>
        <v>0.074022</v>
      </c>
      <c r="S143" s="18">
        <f t="shared" si="143"/>
        <v>0.188947485618416</v>
      </c>
      <c r="T143" s="3">
        <v>0.01</v>
      </c>
      <c r="U143" s="19">
        <f t="shared" si="144"/>
        <v>0.00188947485618416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0.01</v>
      </c>
      <c r="AF143" s="3">
        <v>0.49</v>
      </c>
      <c r="AG143" s="19">
        <f t="shared" si="145"/>
        <v>0.0049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0.0167894748561842</v>
      </c>
      <c r="AU143" s="27">
        <f t="shared" si="148"/>
        <v>28.47</v>
      </c>
      <c r="AV143" s="1">
        <f t="shared" si="149"/>
        <v>0.26</v>
      </c>
      <c r="AW143" s="2">
        <f t="shared" si="150"/>
        <v>0.2</v>
      </c>
      <c r="AX143" s="1">
        <f t="shared" si="151"/>
        <v>166.533928045798</v>
      </c>
      <c r="AZ143" s="2">
        <f t="shared" si="152"/>
        <v>0.6</v>
      </c>
      <c r="BA143" s="1">
        <f t="shared" si="153"/>
        <v>499.601784137394</v>
      </c>
    </row>
    <row r="144" s="1" customFormat="1" spans="1:53">
      <c r="A144" s="6"/>
      <c r="B144" s="6"/>
      <c r="C144" s="9">
        <v>5</v>
      </c>
      <c r="D144" s="12">
        <v>20.9252037829032</v>
      </c>
      <c r="E144" s="13">
        <f t="shared" si="154"/>
        <v>18.1938352426667</v>
      </c>
      <c r="F144" s="9" t="s">
        <v>109</v>
      </c>
      <c r="G144" s="6">
        <v>6</v>
      </c>
      <c r="H144" s="11">
        <f t="shared" si="135"/>
        <v>20.9252037829032</v>
      </c>
      <c r="I144" s="11">
        <f t="shared" si="136"/>
        <v>294.075203782903</v>
      </c>
      <c r="J144" s="11">
        <f t="shared" si="137"/>
        <v>0.220177091219497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0.564152386893285</v>
      </c>
      <c r="P144" s="11">
        <f t="shared" si="140"/>
        <v>0.1242134315507</v>
      </c>
      <c r="Q144" s="17">
        <f t="shared" si="141"/>
        <v>0.032295492203182</v>
      </c>
      <c r="R144" s="11">
        <f t="shared" si="142"/>
        <v>0.074022</v>
      </c>
      <c r="S144" s="18">
        <f t="shared" si="143"/>
        <v>0.436295860733052</v>
      </c>
      <c r="T144" s="3">
        <v>0.01</v>
      </c>
      <c r="U144" s="19">
        <f t="shared" si="144"/>
        <v>0.00436295860733052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0.01</v>
      </c>
      <c r="AF144" s="3">
        <v>0.49</v>
      </c>
      <c r="AG144" s="19">
        <f t="shared" si="145"/>
        <v>0.0049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0.0192629586073305</v>
      </c>
      <c r="AU144" s="27">
        <f t="shared" si="148"/>
        <v>28.47</v>
      </c>
      <c r="AV144" s="1">
        <f t="shared" si="149"/>
        <v>0.26</v>
      </c>
      <c r="AW144" s="2">
        <f t="shared" si="150"/>
        <v>0.2</v>
      </c>
      <c r="AX144" s="1">
        <f t="shared" si="151"/>
        <v>191.068284752264</v>
      </c>
      <c r="AZ144" s="2">
        <f t="shared" si="152"/>
        <v>0.6</v>
      </c>
      <c r="BA144" s="1">
        <f t="shared" si="153"/>
        <v>573.204854256792</v>
      </c>
    </row>
    <row r="145" s="1" customFormat="1" spans="1:53">
      <c r="A145" s="6"/>
      <c r="B145" s="6"/>
      <c r="C145" s="9">
        <v>6</v>
      </c>
      <c r="D145" s="12">
        <v>24.002602658</v>
      </c>
      <c r="E145" s="13">
        <f t="shared" si="154"/>
        <v>20.9252037829032</v>
      </c>
      <c r="F145" s="9" t="s">
        <v>107</v>
      </c>
      <c r="G145" s="6">
        <v>7</v>
      </c>
      <c r="H145" s="11">
        <f t="shared" si="135"/>
        <v>24.002602658</v>
      </c>
      <c r="I145" s="11">
        <f t="shared" si="136"/>
        <v>297.152602658</v>
      </c>
      <c r="J145" s="11">
        <f t="shared" si="137"/>
        <v>0.310234214872259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0.724638955342585</v>
      </c>
      <c r="P145" s="11">
        <f t="shared" si="140"/>
        <v>0.224807797376561</v>
      </c>
      <c r="Q145" s="17">
        <f t="shared" si="141"/>
        <v>0.0584500273179058</v>
      </c>
      <c r="R145" s="11">
        <f t="shared" si="142"/>
        <v>0.074022</v>
      </c>
      <c r="S145" s="18">
        <f t="shared" si="143"/>
        <v>0.789630479018478</v>
      </c>
      <c r="T145" s="3">
        <v>0.01</v>
      </c>
      <c r="U145" s="19">
        <f t="shared" si="144"/>
        <v>0.00789630479018478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0.01</v>
      </c>
      <c r="AF145" s="3">
        <v>0.49</v>
      </c>
      <c r="AG145" s="19">
        <f t="shared" si="145"/>
        <v>0.0049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0.0227963047901848</v>
      </c>
      <c r="AU145" s="27">
        <f t="shared" si="148"/>
        <v>28.47</v>
      </c>
      <c r="AV145" s="1">
        <f t="shared" si="149"/>
        <v>0.26</v>
      </c>
      <c r="AW145" s="2">
        <f t="shared" si="150"/>
        <v>0.2</v>
      </c>
      <c r="AX145" s="1">
        <f t="shared" si="151"/>
        <v>226.115361805994</v>
      </c>
      <c r="AZ145" s="2">
        <f t="shared" si="152"/>
        <v>0.6</v>
      </c>
      <c r="BA145" s="1">
        <f t="shared" si="153"/>
        <v>678.346085417981</v>
      </c>
    </row>
    <row r="146" s="1" customFormat="1" spans="1:53">
      <c r="A146" s="6"/>
      <c r="B146" s="6"/>
      <c r="C146" s="9">
        <v>7</v>
      </c>
      <c r="D146" s="12">
        <v>27.615204423871</v>
      </c>
      <c r="E146" s="13">
        <f t="shared" si="154"/>
        <v>24.002602658</v>
      </c>
      <c r="F146" s="9" t="s">
        <v>107</v>
      </c>
      <c r="G146" s="6">
        <v>8</v>
      </c>
      <c r="H146" s="11">
        <f t="shared" si="135"/>
        <v>27.615204423871</v>
      </c>
      <c r="I146" s="11">
        <f t="shared" si="136"/>
        <v>300.765204423871</v>
      </c>
      <c r="J146" s="11">
        <f t="shared" si="137"/>
        <v>0.459851517917251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0.784531157966025</v>
      </c>
      <c r="P146" s="11">
        <f t="shared" si="140"/>
        <v>0.360767843844055</v>
      </c>
      <c r="Q146" s="17">
        <f t="shared" si="141"/>
        <v>0.0937996393994543</v>
      </c>
      <c r="R146" s="11">
        <f t="shared" si="142"/>
        <v>0.074022</v>
      </c>
      <c r="S146" s="18">
        <f t="shared" si="143"/>
        <v>1.26718596362506</v>
      </c>
      <c r="T146" s="3">
        <v>0.01</v>
      </c>
      <c r="U146" s="19">
        <f t="shared" si="144"/>
        <v>0.0126718596362506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0.01</v>
      </c>
      <c r="AF146" s="3">
        <v>0.49</v>
      </c>
      <c r="AG146" s="19">
        <f t="shared" si="145"/>
        <v>0.0049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0.0275718596362506</v>
      </c>
      <c r="AU146" s="27">
        <f t="shared" si="148"/>
        <v>28.47</v>
      </c>
      <c r="AV146" s="1">
        <f t="shared" si="149"/>
        <v>0.26</v>
      </c>
      <c r="AW146" s="2">
        <f t="shared" si="150"/>
        <v>0.2</v>
      </c>
      <c r="AX146" s="1">
        <f t="shared" si="151"/>
        <v>273.483841995269</v>
      </c>
      <c r="AZ146" s="2">
        <f t="shared" si="152"/>
        <v>0.6</v>
      </c>
      <c r="BA146" s="1">
        <f t="shared" si="153"/>
        <v>820.451525985806</v>
      </c>
    </row>
    <row r="147" s="1" customFormat="1" spans="1:53">
      <c r="A147" s="6"/>
      <c r="B147" s="6"/>
      <c r="C147" s="9">
        <v>8</v>
      </c>
      <c r="D147" s="12">
        <v>27.2801901458065</v>
      </c>
      <c r="E147" s="13">
        <f t="shared" si="154"/>
        <v>27.615204423871</v>
      </c>
      <c r="F147" s="9" t="s">
        <v>107</v>
      </c>
      <c r="G147" s="6">
        <v>9</v>
      </c>
      <c r="H147" s="11">
        <f t="shared" si="135"/>
        <v>27.2801901458065</v>
      </c>
      <c r="I147" s="11">
        <f t="shared" si="136"/>
        <v>300.430190145806</v>
      </c>
      <c r="J147" s="11">
        <f t="shared" si="137"/>
        <v>0.443546919909851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0.70846331412197</v>
      </c>
      <c r="P147" s="11">
        <f t="shared" si="140"/>
        <v>0.314236720847925</v>
      </c>
      <c r="Q147" s="17">
        <f t="shared" si="141"/>
        <v>0.0817015474204604</v>
      </c>
      <c r="R147" s="11">
        <f t="shared" si="142"/>
        <v>0.074022</v>
      </c>
      <c r="S147" s="18">
        <f t="shared" si="143"/>
        <v>1.10374682419362</v>
      </c>
      <c r="T147" s="3">
        <v>0.01</v>
      </c>
      <c r="U147" s="19">
        <f t="shared" si="144"/>
        <v>0.0110374682419362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0.01</v>
      </c>
      <c r="AF147" s="3">
        <v>0.49</v>
      </c>
      <c r="AG147" s="19">
        <f t="shared" si="145"/>
        <v>0.0049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0.0259374682419362</v>
      </c>
      <c r="AU147" s="27">
        <f t="shared" si="148"/>
        <v>28.47</v>
      </c>
      <c r="AV147" s="1">
        <f t="shared" si="149"/>
        <v>0.26</v>
      </c>
      <c r="AW147" s="2">
        <f t="shared" si="150"/>
        <v>0.2</v>
      </c>
      <c r="AX147" s="1">
        <f t="shared" si="151"/>
        <v>257.272398743417</v>
      </c>
      <c r="AZ147" s="2">
        <f t="shared" si="152"/>
        <v>0.6</v>
      </c>
      <c r="BA147" s="1">
        <f t="shared" si="153"/>
        <v>771.817196230251</v>
      </c>
    </row>
    <row r="148" s="1" customFormat="1" spans="1:53">
      <c r="A148" s="6"/>
      <c r="B148" s="6"/>
      <c r="C148" s="9">
        <v>9</v>
      </c>
      <c r="D148" s="12">
        <v>21.2597395906667</v>
      </c>
      <c r="E148" s="13">
        <f t="shared" si="154"/>
        <v>27.2801901458065</v>
      </c>
      <c r="F148" s="9" t="s">
        <v>107</v>
      </c>
      <c r="G148" s="6">
        <v>10</v>
      </c>
      <c r="H148" s="11">
        <f t="shared" si="135"/>
        <v>21.2597395906667</v>
      </c>
      <c r="I148" s="11">
        <f t="shared" si="136"/>
        <v>294.409739590667</v>
      </c>
      <c r="J148" s="11">
        <f t="shared" si="137"/>
        <v>0.228618504492778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0.678926593274045</v>
      </c>
      <c r="P148" s="11">
        <f t="shared" si="140"/>
        <v>0.155215182414689</v>
      </c>
      <c r="Q148" s="17">
        <f t="shared" si="141"/>
        <v>0.0403559474278191</v>
      </c>
      <c r="R148" s="11">
        <f t="shared" si="142"/>
        <v>0.074022</v>
      </c>
      <c r="S148" s="18">
        <f t="shared" si="143"/>
        <v>0.545188557831713</v>
      </c>
      <c r="T148" s="3">
        <v>0.01</v>
      </c>
      <c r="U148" s="19">
        <f t="shared" si="144"/>
        <v>0.00545188557831713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0.0154018855783171</v>
      </c>
      <c r="AU148" s="27">
        <f t="shared" si="148"/>
        <v>28.47</v>
      </c>
      <c r="AV148" s="1">
        <f t="shared" si="149"/>
        <v>0.26</v>
      </c>
      <c r="AW148" s="2">
        <f t="shared" si="150"/>
        <v>0.2</v>
      </c>
      <c r="AX148" s="1">
        <f t="shared" si="151"/>
        <v>152.770502153278</v>
      </c>
      <c r="AZ148" s="2">
        <f t="shared" si="152"/>
        <v>0.6</v>
      </c>
      <c r="BA148" s="1">
        <f t="shared" si="153"/>
        <v>458.311506459833</v>
      </c>
    </row>
    <row r="149" s="1" customFormat="1" spans="1:53">
      <c r="A149" s="6"/>
      <c r="B149" s="6"/>
      <c r="C149" s="9">
        <v>10</v>
      </c>
      <c r="D149" s="12">
        <v>15.3786724616129</v>
      </c>
      <c r="E149" s="13">
        <f t="shared" si="154"/>
        <v>21.2597395906667</v>
      </c>
      <c r="F149" s="9" t="s">
        <v>107</v>
      </c>
      <c r="G149" s="6">
        <v>11</v>
      </c>
      <c r="H149" s="11">
        <f t="shared" si="135"/>
        <v>15.3786724616129</v>
      </c>
      <c r="I149" s="11">
        <f t="shared" si="136"/>
        <v>288.528672461613</v>
      </c>
      <c r="J149" s="11">
        <f t="shared" si="137"/>
        <v>0.116506227302976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0.497525840316388</v>
      </c>
      <c r="O149" s="11">
        <f t="shared" si="155"/>
        <v>0.310885570542968</v>
      </c>
      <c r="P149" s="11">
        <f t="shared" si="140"/>
        <v>0.0362201049468945</v>
      </c>
      <c r="Q149" s="17">
        <f t="shared" si="141"/>
        <v>0.00941722728619257</v>
      </c>
      <c r="R149" s="11">
        <f t="shared" si="142"/>
        <v>0.074022</v>
      </c>
      <c r="S149" s="18">
        <f t="shared" si="143"/>
        <v>0.127222005433419</v>
      </c>
      <c r="T149" s="3">
        <v>0.01</v>
      </c>
      <c r="U149" s="19">
        <f t="shared" si="144"/>
        <v>0.00127222005433419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0.005</v>
      </c>
      <c r="AF149" s="3">
        <v>0.49</v>
      </c>
      <c r="AG149" s="19">
        <f t="shared" si="145"/>
        <v>0.00245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0.0112222200543342</v>
      </c>
      <c r="AU149" s="27">
        <f t="shared" si="148"/>
        <v>28.47</v>
      </c>
      <c r="AV149" s="1">
        <f t="shared" si="149"/>
        <v>0.26</v>
      </c>
      <c r="AW149" s="2">
        <f t="shared" si="150"/>
        <v>0.2</v>
      </c>
      <c r="AX149" s="1">
        <f t="shared" si="151"/>
        <v>111.312617163498</v>
      </c>
      <c r="AZ149" s="2">
        <f t="shared" si="152"/>
        <v>0.6</v>
      </c>
      <c r="BA149" s="1">
        <f t="shared" si="153"/>
        <v>333.937851490494</v>
      </c>
    </row>
    <row r="150" s="1" customFormat="1" spans="1:54">
      <c r="A150" s="6"/>
      <c r="B150" s="6"/>
      <c r="C150" s="9">
        <v>11</v>
      </c>
      <c r="D150" s="12">
        <v>10.7286256028667</v>
      </c>
      <c r="E150" s="13">
        <f t="shared" si="154"/>
        <v>15.3786724616129</v>
      </c>
      <c r="F150" s="9" t="s">
        <v>109</v>
      </c>
      <c r="G150" s="6">
        <v>12</v>
      </c>
      <c r="H150" s="11">
        <f t="shared" si="135"/>
        <v>10.7286256028667</v>
      </c>
      <c r="I150" s="11">
        <f t="shared" si="136"/>
        <v>283.878625602867</v>
      </c>
      <c r="J150" s="11">
        <f t="shared" si="137"/>
        <v>0.0670317152461197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0.559365465596073</v>
      </c>
      <c r="P150" s="11">
        <f t="shared" si="140"/>
        <v>0.0374952266083492</v>
      </c>
      <c r="Q150" s="17">
        <f t="shared" si="141"/>
        <v>0.00974875891817079</v>
      </c>
      <c r="R150" s="11">
        <f t="shared" si="142"/>
        <v>0.074022</v>
      </c>
      <c r="S150" s="18">
        <f t="shared" si="143"/>
        <v>0.131700831079555</v>
      </c>
      <c r="T150" s="3">
        <v>0.01</v>
      </c>
      <c r="U150" s="19">
        <f t="shared" si="144"/>
        <v>0.00131700831079555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0.00680700831079555</v>
      </c>
      <c r="AU150" s="27">
        <f t="shared" si="148"/>
        <v>28.47</v>
      </c>
      <c r="AV150" s="1">
        <f t="shared" si="149"/>
        <v>0.26</v>
      </c>
      <c r="AW150" s="2">
        <f t="shared" si="150"/>
        <v>0.2</v>
      </c>
      <c r="AX150" s="1">
        <f t="shared" si="151"/>
        <v>67.5183614703489</v>
      </c>
      <c r="AY150" s="1">
        <f>SUM(AX139:AX150)</f>
        <v>1810.86364158149</v>
      </c>
      <c r="AZ150" s="2">
        <f t="shared" si="152"/>
        <v>0.6</v>
      </c>
      <c r="BA150" s="1">
        <f t="shared" si="153"/>
        <v>202.555084411047</v>
      </c>
      <c r="BB150" s="1">
        <f>SUM(BA139:BA150)</f>
        <v>5432.59092474447</v>
      </c>
    </row>
    <row r="151" s="1" customFormat="1" spans="1:46">
      <c r="A151" s="6"/>
      <c r="B151" s="6"/>
      <c r="C151" s="9">
        <v>12</v>
      </c>
      <c r="D151" s="12">
        <v>6.06367177167742</v>
      </c>
      <c r="E151" s="13">
        <f t="shared" si="154"/>
        <v>10.7286256028667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J7" sqref="J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762.1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79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279.4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2476.66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301.18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9004.68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11.2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9.3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9.3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208545736.039224</v>
      </c>
      <c r="J16" s="7" t="s">
        <v>35</v>
      </c>
      <c r="K16" s="7">
        <f>I16/(10000*1000)</f>
        <v>20.8545736039224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160656611.84311</v>
      </c>
      <c r="J17" s="7" t="s">
        <v>35</v>
      </c>
      <c r="K17" s="7">
        <f>I17/(10000*1000)</f>
        <v>16.065661184311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-1.43</v>
      </c>
      <c r="E29" s="9"/>
      <c r="F29" s="9"/>
      <c r="G29" s="6">
        <v>1</v>
      </c>
      <c r="H29" s="11">
        <f t="shared" ref="H29:H40" si="0">E30</f>
        <v>-1.43</v>
      </c>
      <c r="I29" s="11">
        <f t="shared" ref="I29:I40" si="1">H29+273.15</f>
        <v>271.72</v>
      </c>
      <c r="J29" s="11">
        <f t="shared" ref="J29:J40" si="2">EXP(($C$18*(I29-$C$16))/($C$19*I29*$C$16))</f>
        <v>0.0144455514449024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0.0143503311849614</v>
      </c>
      <c r="Q29" s="17">
        <f t="shared" ref="Q29:Q40" si="6">P29*$B$31</f>
        <v>0.00186554305404499</v>
      </c>
      <c r="R29" s="11">
        <f t="shared" ref="R29:R40" si="7">L29*$B$31</f>
        <v>0.129143083333333</v>
      </c>
      <c r="S29" s="18">
        <f t="shared" ref="S29:S40" si="8">Q29/R29</f>
        <v>0.0144455514449025</v>
      </c>
      <c r="T29" s="3">
        <v>0.01</v>
      </c>
      <c r="U29" s="19">
        <f t="shared" ref="U29:U40" si="9">S29*T29</f>
        <v>0.000144455514449025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0.022044455514449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6.58333333333333</v>
      </c>
      <c r="AU29" s="1">
        <f t="shared" ref="AU29:AU40" si="17">AT29*10000*AS29*0.67*AR29*AQ29</f>
        <v>12557.1527013963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-3.34325670432258</v>
      </c>
      <c r="E30" s="13">
        <f t="shared" ref="E30:E41" si="18">D29</f>
        <v>-1.43</v>
      </c>
      <c r="F30" s="9" t="s">
        <v>107</v>
      </c>
      <c r="G30" s="6">
        <v>2</v>
      </c>
      <c r="H30" s="11">
        <f t="shared" si="0"/>
        <v>-3.34325670432258</v>
      </c>
      <c r="I30" s="11">
        <f t="shared" si="1"/>
        <v>269.806743295677</v>
      </c>
      <c r="J30" s="11">
        <f t="shared" si="2"/>
        <v>0.0112041102126827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1.9724663354817</v>
      </c>
      <c r="P30" s="11">
        <f t="shared" si="5"/>
        <v>0.0220997302135434</v>
      </c>
      <c r="Q30" s="17">
        <f t="shared" si="6"/>
        <v>0.00287296492776064</v>
      </c>
      <c r="R30" s="11">
        <f t="shared" si="7"/>
        <v>0.129143083333333</v>
      </c>
      <c r="S30" s="18">
        <f t="shared" si="8"/>
        <v>0.0222463708748938</v>
      </c>
      <c r="T30" s="3">
        <v>0.01</v>
      </c>
      <c r="U30" s="19">
        <f t="shared" si="9"/>
        <v>0.000222463708748938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0.0221224637087489</v>
      </c>
      <c r="AR30" s="27">
        <f t="shared" si="15"/>
        <v>99.3408333333333</v>
      </c>
      <c r="AS30" s="1">
        <f t="shared" si="16"/>
        <v>0.13</v>
      </c>
      <c r="AT30" s="2">
        <f>$E$4/12</f>
        <v>6.58333333333333</v>
      </c>
      <c r="AU30" s="1">
        <f t="shared" si="17"/>
        <v>12601.5884012095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-1.56026249503571</v>
      </c>
      <c r="E31" s="13">
        <f t="shared" si="18"/>
        <v>-3.34325670432258</v>
      </c>
      <c r="F31" s="9" t="s">
        <v>107</v>
      </c>
      <c r="G31" s="6">
        <v>3</v>
      </c>
      <c r="H31" s="11">
        <f t="shared" si="0"/>
        <v>-1.56026249503571</v>
      </c>
      <c r="I31" s="11">
        <f t="shared" si="1"/>
        <v>271.589737504964</v>
      </c>
      <c r="J31" s="11">
        <f t="shared" si="2"/>
        <v>0.0141993970718877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2.94377493860149</v>
      </c>
      <c r="P31" s="11">
        <f t="shared" si="5"/>
        <v>0.0417998292434746</v>
      </c>
      <c r="Q31" s="17">
        <f t="shared" si="6"/>
        <v>0.0054339778016517</v>
      </c>
      <c r="R31" s="11">
        <f t="shared" si="7"/>
        <v>0.129143083333333</v>
      </c>
      <c r="S31" s="18">
        <f t="shared" si="8"/>
        <v>0.0420771880413137</v>
      </c>
      <c r="T31" s="3">
        <v>0.01</v>
      </c>
      <c r="U31" s="19">
        <f t="shared" si="9"/>
        <v>0.000420771880413137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0.0223207718804131</v>
      </c>
      <c r="AR31" s="27">
        <f t="shared" si="15"/>
        <v>99.3408333333333</v>
      </c>
      <c r="AS31" s="1">
        <f t="shared" si="16"/>
        <v>0.13</v>
      </c>
      <c r="AT31" s="2">
        <f>$E$4/12</f>
        <v>6.58333333333333</v>
      </c>
      <c r="AU31" s="1">
        <f t="shared" si="17"/>
        <v>12714.550410722</v>
      </c>
    </row>
    <row r="32" s="1" customFormat="1" spans="1:47">
      <c r="A32" s="6"/>
      <c r="B32" s="6"/>
      <c r="C32" s="9">
        <v>3</v>
      </c>
      <c r="D32" s="12">
        <v>3.3918389826129</v>
      </c>
      <c r="E32" s="13">
        <f t="shared" si="18"/>
        <v>-1.56026249503571</v>
      </c>
      <c r="F32" s="9" t="s">
        <v>107</v>
      </c>
      <c r="G32" s="6">
        <v>4</v>
      </c>
      <c r="H32" s="11">
        <f t="shared" si="0"/>
        <v>3.3918389826129</v>
      </c>
      <c r="I32" s="11">
        <f t="shared" si="1"/>
        <v>276.541838982613</v>
      </c>
      <c r="J32" s="11">
        <f t="shared" si="2"/>
        <v>0.026982639958829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3.89538344269135</v>
      </c>
      <c r="P32" s="11">
        <f t="shared" si="5"/>
        <v>0.105107728935725</v>
      </c>
      <c r="Q32" s="17">
        <f t="shared" si="6"/>
        <v>0.0136640047616442</v>
      </c>
      <c r="R32" s="11">
        <f t="shared" si="7"/>
        <v>0.129143083333333</v>
      </c>
      <c r="S32" s="18">
        <f t="shared" si="8"/>
        <v>0.105805161290565</v>
      </c>
      <c r="T32" s="3">
        <v>0.01</v>
      </c>
      <c r="U32" s="19">
        <f t="shared" si="9"/>
        <v>0.00105805161290565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0.0229580516129057</v>
      </c>
      <c r="AR32" s="27">
        <f t="shared" si="15"/>
        <v>99.3408333333333</v>
      </c>
      <c r="AS32" s="1">
        <f t="shared" si="16"/>
        <v>0.13</v>
      </c>
      <c r="AT32" s="2">
        <f>$E$4/12</f>
        <v>6.58333333333333</v>
      </c>
      <c r="AU32" s="1">
        <f t="shared" si="17"/>
        <v>13077.5631832157</v>
      </c>
    </row>
    <row r="33" s="1" customFormat="1" spans="1:47">
      <c r="A33" s="6"/>
      <c r="B33" s="6"/>
      <c r="C33" s="9">
        <v>4</v>
      </c>
      <c r="D33" s="12">
        <v>7.95454578846666</v>
      </c>
      <c r="E33" s="13">
        <f t="shared" si="18"/>
        <v>3.3918389826129</v>
      </c>
      <c r="F33" s="9" t="s">
        <v>107</v>
      </c>
      <c r="G33" s="6">
        <v>5</v>
      </c>
      <c r="H33" s="11">
        <f t="shared" si="0"/>
        <v>7.95454578846666</v>
      </c>
      <c r="I33" s="11">
        <f t="shared" si="1"/>
        <v>281.104545788467</v>
      </c>
      <c r="J33" s="11">
        <f t="shared" si="2"/>
        <v>0.0477837192195363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3.60076192806785</v>
      </c>
      <c r="O33" s="11">
        <f t="shared" si="19"/>
        <v>1.18292211902111</v>
      </c>
      <c r="P33" s="11">
        <f t="shared" si="5"/>
        <v>0.0565244183938838</v>
      </c>
      <c r="Q33" s="17">
        <f t="shared" si="6"/>
        <v>0.0073481743912049</v>
      </c>
      <c r="R33" s="11">
        <f t="shared" si="7"/>
        <v>0.129143083333333</v>
      </c>
      <c r="S33" s="18">
        <f t="shared" si="8"/>
        <v>0.056899480804856</v>
      </c>
      <c r="T33" s="3">
        <v>0.01</v>
      </c>
      <c r="U33" s="19">
        <f t="shared" si="9"/>
        <v>0.00056899480804856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0.0224689948080486</v>
      </c>
      <c r="AR33" s="27">
        <f t="shared" si="15"/>
        <v>99.3408333333333</v>
      </c>
      <c r="AS33" s="1">
        <f t="shared" si="16"/>
        <v>0.13</v>
      </c>
      <c r="AT33" s="2">
        <f>$E$4/12</f>
        <v>6.58333333333333</v>
      </c>
      <c r="AU33" s="1">
        <f t="shared" si="17"/>
        <v>12798.9824319596</v>
      </c>
    </row>
    <row r="34" s="1" customFormat="1" spans="1:47">
      <c r="A34" s="6"/>
      <c r="B34" s="6"/>
      <c r="C34" s="9">
        <v>5</v>
      </c>
      <c r="D34" s="12">
        <v>12.3480063958065</v>
      </c>
      <c r="E34" s="13">
        <f t="shared" si="18"/>
        <v>7.95454578846666</v>
      </c>
      <c r="F34" s="9" t="s">
        <v>109</v>
      </c>
      <c r="G34" s="6">
        <v>6</v>
      </c>
      <c r="H34" s="11">
        <f t="shared" si="0"/>
        <v>12.3480063958065</v>
      </c>
      <c r="I34" s="11">
        <f t="shared" si="1"/>
        <v>285.498006395806</v>
      </c>
      <c r="J34" s="11">
        <f t="shared" si="2"/>
        <v>0.0814276467996228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2.11980603396056</v>
      </c>
      <c r="P34" s="11">
        <f t="shared" si="5"/>
        <v>0.17261081701705</v>
      </c>
      <c r="Q34" s="17">
        <f t="shared" si="6"/>
        <v>0.0224394062122165</v>
      </c>
      <c r="R34" s="11">
        <f t="shared" si="7"/>
        <v>0.129143083333333</v>
      </c>
      <c r="S34" s="18">
        <f t="shared" si="8"/>
        <v>0.173756159703093</v>
      </c>
      <c r="T34" s="3">
        <v>0.01</v>
      </c>
      <c r="U34" s="19">
        <f t="shared" si="9"/>
        <v>0.00173756159703093</v>
      </c>
      <c r="V34" s="18"/>
      <c r="W34" s="3"/>
      <c r="X34" s="19"/>
      <c r="Y34" s="20">
        <v>0.02</v>
      </c>
      <c r="Z34" s="3">
        <v>0.21</v>
      </c>
      <c r="AA34" s="21">
        <f t="shared" si="10"/>
        <v>0.0042</v>
      </c>
      <c r="AB34" s="3">
        <v>0.01</v>
      </c>
      <c r="AC34" s="3">
        <v>0.29</v>
      </c>
      <c r="AD34" s="21">
        <f t="shared" si="11"/>
        <v>0.0029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0.0236375615970309</v>
      </c>
      <c r="AR34" s="27">
        <f t="shared" si="15"/>
        <v>99.3408333333333</v>
      </c>
      <c r="AS34" s="1">
        <f t="shared" si="16"/>
        <v>0.13</v>
      </c>
      <c r="AT34" s="2">
        <f>$E$4/12</f>
        <v>6.58333333333333</v>
      </c>
      <c r="AU34" s="1">
        <f t="shared" si="17"/>
        <v>13464.6315155313</v>
      </c>
    </row>
    <row r="35" s="1" customFormat="1" spans="1:47">
      <c r="A35" s="6"/>
      <c r="B35" s="6"/>
      <c r="C35" s="9">
        <v>6</v>
      </c>
      <c r="D35" s="12">
        <v>15.2576882533333</v>
      </c>
      <c r="E35" s="13">
        <f t="shared" si="18"/>
        <v>12.3480063958065</v>
      </c>
      <c r="F35" s="9" t="s">
        <v>107</v>
      </c>
      <c r="G35" s="6">
        <v>7</v>
      </c>
      <c r="H35" s="11">
        <f t="shared" si="0"/>
        <v>15.2576882533333</v>
      </c>
      <c r="I35" s="11">
        <f t="shared" si="1"/>
        <v>288.407688253333</v>
      </c>
      <c r="J35" s="11">
        <f t="shared" si="2"/>
        <v>0.114868553460644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2.94060355027685</v>
      </c>
      <c r="P35" s="11">
        <f t="shared" si="5"/>
        <v>0.337782876121535</v>
      </c>
      <c r="Q35" s="17">
        <f t="shared" si="6"/>
        <v>0.0439117738957995</v>
      </c>
      <c r="R35" s="11">
        <f t="shared" si="7"/>
        <v>0.129143083333333</v>
      </c>
      <c r="S35" s="18">
        <f t="shared" si="8"/>
        <v>0.34002420232184</v>
      </c>
      <c r="T35" s="3">
        <v>0.01</v>
      </c>
      <c r="U35" s="19">
        <f t="shared" si="9"/>
        <v>0.0034002420232184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0.0328502420232184</v>
      </c>
      <c r="AR35" s="27">
        <f t="shared" si="15"/>
        <v>99.3408333333333</v>
      </c>
      <c r="AS35" s="1">
        <f t="shared" si="16"/>
        <v>0.13</v>
      </c>
      <c r="AT35" s="2">
        <f>$E$4/12</f>
        <v>6.58333333333333</v>
      </c>
      <c r="AU35" s="1">
        <f t="shared" si="17"/>
        <v>18712.4379231324</v>
      </c>
    </row>
    <row r="36" s="1" customFormat="1" spans="1:47">
      <c r="A36" s="6"/>
      <c r="B36" s="6"/>
      <c r="C36" s="9">
        <v>7</v>
      </c>
      <c r="D36" s="12">
        <v>17.566217176129</v>
      </c>
      <c r="E36" s="13">
        <f t="shared" si="18"/>
        <v>15.2576882533333</v>
      </c>
      <c r="F36" s="9" t="s">
        <v>107</v>
      </c>
      <c r="G36" s="6">
        <v>8</v>
      </c>
      <c r="H36" s="11">
        <f t="shared" si="0"/>
        <v>17.566217176129</v>
      </c>
      <c r="I36" s="11">
        <f t="shared" si="1"/>
        <v>290.716217176129</v>
      </c>
      <c r="J36" s="11">
        <f t="shared" si="2"/>
        <v>0.150186069772829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3.59622900748864</v>
      </c>
      <c r="P36" s="11">
        <f t="shared" si="5"/>
        <v>0.540103500637763</v>
      </c>
      <c r="Q36" s="17">
        <f t="shared" si="6"/>
        <v>0.0702134550829091</v>
      </c>
      <c r="R36" s="11">
        <f t="shared" si="7"/>
        <v>0.129143083333333</v>
      </c>
      <c r="S36" s="18">
        <f t="shared" si="8"/>
        <v>0.543687306130675</v>
      </c>
      <c r="T36" s="3">
        <v>0.01</v>
      </c>
      <c r="U36" s="19">
        <f t="shared" si="9"/>
        <v>0.00543687306130675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0.0348868730613068</v>
      </c>
      <c r="AR36" s="27">
        <f t="shared" si="15"/>
        <v>99.3408333333333</v>
      </c>
      <c r="AS36" s="1">
        <f t="shared" si="16"/>
        <v>0.13</v>
      </c>
      <c r="AT36" s="2">
        <f>$E$4/12</f>
        <v>6.58333333333333</v>
      </c>
      <c r="AU36" s="1">
        <f t="shared" si="17"/>
        <v>19872.5612441605</v>
      </c>
    </row>
    <row r="37" s="1" customFormat="1" spans="1:47">
      <c r="A37" s="6"/>
      <c r="B37" s="6"/>
      <c r="C37" s="9">
        <v>8</v>
      </c>
      <c r="D37" s="12">
        <v>17.5273873641936</v>
      </c>
      <c r="E37" s="13">
        <f t="shared" si="18"/>
        <v>17.566217176129</v>
      </c>
      <c r="F37" s="9" t="s">
        <v>107</v>
      </c>
      <c r="G37" s="6">
        <v>9</v>
      </c>
      <c r="H37" s="11">
        <f t="shared" si="0"/>
        <v>17.5273873641936</v>
      </c>
      <c r="I37" s="11">
        <f t="shared" si="1"/>
        <v>290.677387364194</v>
      </c>
      <c r="J37" s="11">
        <f t="shared" si="2"/>
        <v>0.149515631139187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4.04953384018422</v>
      </c>
      <c r="P37" s="11">
        <f t="shared" si="5"/>
        <v>0.605468607934638</v>
      </c>
      <c r="Q37" s="17">
        <f t="shared" si="6"/>
        <v>0.078710919031503</v>
      </c>
      <c r="R37" s="11">
        <f t="shared" si="7"/>
        <v>0.129143083333333</v>
      </c>
      <c r="S37" s="18">
        <f t="shared" si="8"/>
        <v>0.609486137390271</v>
      </c>
      <c r="T37" s="3">
        <v>0.01</v>
      </c>
      <c r="U37" s="19">
        <f t="shared" si="9"/>
        <v>0.00609486137390271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0.0279948613739027</v>
      </c>
      <c r="AR37" s="27">
        <f t="shared" si="15"/>
        <v>99.3408333333333</v>
      </c>
      <c r="AS37" s="1">
        <f t="shared" si="16"/>
        <v>0.13</v>
      </c>
      <c r="AT37" s="2">
        <f>$E$4/12</f>
        <v>6.58333333333333</v>
      </c>
      <c r="AU37" s="1">
        <f t="shared" si="17"/>
        <v>15946.6741601354</v>
      </c>
    </row>
    <row r="38" s="1" customFormat="1" spans="1:47">
      <c r="A38" s="6"/>
      <c r="B38" s="6"/>
      <c r="C38" s="9">
        <v>9</v>
      </c>
      <c r="D38" s="12">
        <v>13.8139285756667</v>
      </c>
      <c r="E38" s="13">
        <f t="shared" si="18"/>
        <v>17.5273873641936</v>
      </c>
      <c r="F38" s="9" t="s">
        <v>107</v>
      </c>
      <c r="G38" s="6">
        <v>10</v>
      </c>
      <c r="H38" s="11">
        <f t="shared" si="0"/>
        <v>13.8139285756667</v>
      </c>
      <c r="I38" s="11">
        <f t="shared" si="1"/>
        <v>286.963928575667</v>
      </c>
      <c r="J38" s="11">
        <f t="shared" si="2"/>
        <v>0.0969246785783957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4.43747356558291</v>
      </c>
      <c r="P38" s="11">
        <f t="shared" si="5"/>
        <v>0.430100699044251</v>
      </c>
      <c r="Q38" s="17">
        <f t="shared" si="6"/>
        <v>0.0559130908757527</v>
      </c>
      <c r="R38" s="11">
        <f t="shared" si="7"/>
        <v>0.129143083333333</v>
      </c>
      <c r="S38" s="18">
        <f t="shared" si="8"/>
        <v>0.432954591392515</v>
      </c>
      <c r="T38" s="3">
        <v>0.01</v>
      </c>
      <c r="U38" s="19">
        <f t="shared" si="9"/>
        <v>0.00432954591392515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0.0262295459139251</v>
      </c>
      <c r="AR38" s="27">
        <f t="shared" si="15"/>
        <v>99.3408333333333</v>
      </c>
      <c r="AS38" s="1">
        <f t="shared" si="16"/>
        <v>0.13</v>
      </c>
      <c r="AT38" s="2">
        <f>$E$4/12</f>
        <v>6.58333333333333</v>
      </c>
      <c r="AU38" s="1">
        <f t="shared" si="17"/>
        <v>14941.0999565655</v>
      </c>
    </row>
    <row r="39" s="1" customFormat="1" spans="1:47">
      <c r="A39" s="6"/>
      <c r="B39" s="6"/>
      <c r="C39" s="9">
        <v>10</v>
      </c>
      <c r="D39" s="12">
        <v>6.2398183426129</v>
      </c>
      <c r="E39" s="13">
        <f t="shared" si="18"/>
        <v>13.8139285756667</v>
      </c>
      <c r="F39" s="9" t="s">
        <v>107</v>
      </c>
      <c r="G39" s="6">
        <v>11</v>
      </c>
      <c r="H39" s="11">
        <f t="shared" si="0"/>
        <v>6.2398183426129</v>
      </c>
      <c r="I39" s="11">
        <f t="shared" si="1"/>
        <v>279.389818342613</v>
      </c>
      <c r="J39" s="11">
        <f t="shared" si="2"/>
        <v>0.0386327389437557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3.80700422321173</v>
      </c>
      <c r="O39" s="11">
        <f t="shared" si="19"/>
        <v>1.19377697666027</v>
      </c>
      <c r="P39" s="11">
        <f t="shared" si="5"/>
        <v>0.046118874296382</v>
      </c>
      <c r="Q39" s="17">
        <f t="shared" si="6"/>
        <v>0.00599545365852966</v>
      </c>
      <c r="R39" s="11">
        <f t="shared" si="7"/>
        <v>0.129143083333333</v>
      </c>
      <c r="S39" s="18">
        <f t="shared" si="8"/>
        <v>0.0464248917075544</v>
      </c>
      <c r="T39" s="3">
        <v>0.01</v>
      </c>
      <c r="U39" s="19">
        <f t="shared" si="9"/>
        <v>0.000464248917075544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0.0223642489170755</v>
      </c>
      <c r="AR39" s="27">
        <f t="shared" si="15"/>
        <v>99.3408333333333</v>
      </c>
      <c r="AS39" s="1">
        <f t="shared" si="16"/>
        <v>0.13</v>
      </c>
      <c r="AT39" s="2">
        <f>$E$4/12</f>
        <v>6.58333333333333</v>
      </c>
      <c r="AU39" s="1">
        <f t="shared" si="17"/>
        <v>12739.3161749758</v>
      </c>
    </row>
    <row r="40" s="1" customFormat="1" spans="1:48">
      <c r="A40" s="6"/>
      <c r="B40" s="6"/>
      <c r="C40" s="9">
        <v>11</v>
      </c>
      <c r="D40" s="12">
        <v>0.233572728866667</v>
      </c>
      <c r="E40" s="13">
        <f t="shared" si="18"/>
        <v>6.2398183426129</v>
      </c>
      <c r="F40" s="9" t="s">
        <v>109</v>
      </c>
      <c r="G40" s="6">
        <v>12</v>
      </c>
      <c r="H40" s="11">
        <f t="shared" si="0"/>
        <v>0.233572728866667</v>
      </c>
      <c r="I40" s="11">
        <f t="shared" si="1"/>
        <v>273.383572728867</v>
      </c>
      <c r="J40" s="11">
        <f t="shared" si="2"/>
        <v>0.0179652663542693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2.14106643569722</v>
      </c>
      <c r="P40" s="11">
        <f t="shared" si="5"/>
        <v>0.0384648287994866</v>
      </c>
      <c r="Q40" s="17">
        <f t="shared" si="6"/>
        <v>0.00500042774393325</v>
      </c>
      <c r="R40" s="11">
        <f t="shared" si="7"/>
        <v>0.129143083333333</v>
      </c>
      <c r="S40" s="18">
        <f t="shared" si="8"/>
        <v>0.0387200585185548</v>
      </c>
      <c r="T40" s="3">
        <v>0.01</v>
      </c>
      <c r="U40" s="19">
        <f t="shared" si="9"/>
        <v>0.000387200585185548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0.0222872005851855</v>
      </c>
      <c r="AR40" s="27">
        <f t="shared" si="15"/>
        <v>99.3408333333333</v>
      </c>
      <c r="AS40" s="1">
        <f t="shared" si="16"/>
        <v>0.13</v>
      </c>
      <c r="AT40" s="2">
        <f>$E$4/12</f>
        <v>6.58333333333333</v>
      </c>
      <c r="AU40" s="1">
        <f t="shared" si="17"/>
        <v>12695.4272402595</v>
      </c>
      <c r="AV40" s="1">
        <f>SUM(AU29:AU40)</f>
        <v>172121.985343263</v>
      </c>
    </row>
    <row r="41" s="1" customFormat="1" spans="1:46">
      <c r="A41" s="6"/>
      <c r="B41" s="6"/>
      <c r="C41" s="9">
        <v>12</v>
      </c>
      <c r="D41" s="12">
        <v>-3.4245407333871</v>
      </c>
      <c r="E41" s="13">
        <f t="shared" si="18"/>
        <v>0.233572728866667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-1.43</v>
      </c>
      <c r="E44" s="9"/>
      <c r="F44" s="9"/>
      <c r="G44" s="6">
        <v>1</v>
      </c>
      <c r="H44" s="11">
        <f t="shared" ref="H44:H55" si="20">E45</f>
        <v>-1.43</v>
      </c>
      <c r="I44" s="11">
        <f t="shared" ref="I44:I55" si="21">H44+273.15</f>
        <v>271.72</v>
      </c>
      <c r="J44" s="11">
        <f t="shared" ref="J44:J55" si="22">EXP(($C$18*(I44-$C$16))/($C$19*I44*$C$16))</f>
        <v>0.0144455514449024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0.00884395180927446</v>
      </c>
      <c r="Q44" s="17">
        <f t="shared" ref="Q44:Q55" si="26">P44*$B$46</f>
        <v>0.0015919113256694</v>
      </c>
      <c r="R44" s="11">
        <f t="shared" ref="R44:R55" si="27">L44*$B$46</f>
        <v>0.1102008</v>
      </c>
      <c r="S44" s="18">
        <f t="shared" ref="S44:S55" si="28">Q44/R44</f>
        <v>0.0144455514449024</v>
      </c>
      <c r="T44" s="3">
        <v>0.01</v>
      </c>
      <c r="U44" s="19">
        <f t="shared" ref="U44:U55" si="29">S44*T44</f>
        <v>0.000144455514449024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0.019244455514449</v>
      </c>
      <c r="AR44" s="27">
        <f t="shared" ref="AR44:AR55" si="35">$B$44/12</f>
        <v>61.2226666666667</v>
      </c>
      <c r="AS44" s="1">
        <f t="shared" ref="AS44:AS55" si="36">$B$46</f>
        <v>0.18</v>
      </c>
      <c r="AT44" s="2">
        <f>$E$3/12</f>
        <v>63.5083333333333</v>
      </c>
      <c r="AU44" s="1">
        <f t="shared" ref="AU44:AU55" si="37">AT44*10000*AS44*0.67*AR44*AQ44</f>
        <v>90239.3365398018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-3.34325670432258</v>
      </c>
      <c r="E45" s="13">
        <f t="shared" ref="E45:E56" si="38">D44</f>
        <v>-1.43</v>
      </c>
      <c r="F45" s="9" t="s">
        <v>107</v>
      </c>
      <c r="G45" s="6">
        <v>2</v>
      </c>
      <c r="H45" s="11">
        <f t="shared" si="20"/>
        <v>-3.34325670432258</v>
      </c>
      <c r="I45" s="11">
        <f t="shared" si="21"/>
        <v>269.806743295677</v>
      </c>
      <c r="J45" s="11">
        <f t="shared" si="22"/>
        <v>0.0112041102126827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1.21560938152406</v>
      </c>
      <c r="P45" s="11">
        <f t="shared" si="25"/>
        <v>0.0136198214861666</v>
      </c>
      <c r="Q45" s="17">
        <f t="shared" si="26"/>
        <v>0.00245156786750999</v>
      </c>
      <c r="R45" s="11">
        <f t="shared" si="27"/>
        <v>0.1102008</v>
      </c>
      <c r="S45" s="18">
        <f t="shared" si="28"/>
        <v>0.0222463708748938</v>
      </c>
      <c r="T45" s="3">
        <v>0.01</v>
      </c>
      <c r="U45" s="19">
        <f t="shared" si="29"/>
        <v>0.000222463708748938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0.0193224637087489</v>
      </c>
      <c r="AR45" s="27">
        <f t="shared" si="35"/>
        <v>61.2226666666667</v>
      </c>
      <c r="AS45" s="1">
        <f t="shared" si="36"/>
        <v>0.18</v>
      </c>
      <c r="AT45" s="2">
        <f>$E$3/12</f>
        <v>63.5083333333333</v>
      </c>
      <c r="AU45" s="1">
        <f t="shared" si="37"/>
        <v>90605.1254130181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-1.56026249503571</v>
      </c>
      <c r="E46" s="13">
        <f t="shared" si="38"/>
        <v>-3.34325670432258</v>
      </c>
      <c r="F46" s="9" t="s">
        <v>107</v>
      </c>
      <c r="G46" s="6">
        <v>3</v>
      </c>
      <c r="H46" s="11">
        <f t="shared" si="20"/>
        <v>-1.56026249503571</v>
      </c>
      <c r="I46" s="11">
        <f t="shared" si="21"/>
        <v>271.589737504964</v>
      </c>
      <c r="J46" s="11">
        <f t="shared" si="22"/>
        <v>0.0141993970718877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1.81421622670456</v>
      </c>
      <c r="P46" s="11">
        <f t="shared" si="25"/>
        <v>0.02576077657724</v>
      </c>
      <c r="Q46" s="17">
        <f t="shared" si="26"/>
        <v>0.00463693978390319</v>
      </c>
      <c r="R46" s="11">
        <f t="shared" si="27"/>
        <v>0.1102008</v>
      </c>
      <c r="S46" s="18">
        <f t="shared" si="28"/>
        <v>0.0420771880413136</v>
      </c>
      <c r="T46" s="3">
        <v>0.01</v>
      </c>
      <c r="U46" s="19">
        <f t="shared" si="29"/>
        <v>0.000420771880413136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0.0195207718804131</v>
      </c>
      <c r="AR46" s="27">
        <f t="shared" si="35"/>
        <v>61.2226666666667</v>
      </c>
      <c r="AS46" s="1">
        <f t="shared" si="36"/>
        <v>0.18</v>
      </c>
      <c r="AT46" s="2">
        <f>$E$3/12</f>
        <v>63.5083333333333</v>
      </c>
      <c r="AU46" s="1">
        <f t="shared" si="37"/>
        <v>91535.0139114463</v>
      </c>
    </row>
    <row r="47" s="1" customFormat="1" spans="1:47">
      <c r="A47" s="6"/>
      <c r="B47" s="6"/>
      <c r="C47" s="9">
        <v>3</v>
      </c>
      <c r="D47" s="12">
        <v>3.3918389826129</v>
      </c>
      <c r="E47" s="13">
        <f t="shared" si="38"/>
        <v>-1.56026249503571</v>
      </c>
      <c r="F47" s="9" t="s">
        <v>107</v>
      </c>
      <c r="G47" s="6">
        <v>4</v>
      </c>
      <c r="H47" s="11">
        <f t="shared" si="20"/>
        <v>3.3918389826129</v>
      </c>
      <c r="I47" s="11">
        <f t="shared" si="21"/>
        <v>276.541838982613</v>
      </c>
      <c r="J47" s="11">
        <f t="shared" si="22"/>
        <v>0.026982639958829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2.40068211679399</v>
      </c>
      <c r="P47" s="11">
        <f t="shared" si="25"/>
        <v>0.0647767412130517</v>
      </c>
      <c r="Q47" s="17">
        <f t="shared" si="26"/>
        <v>0.0116598134183493</v>
      </c>
      <c r="R47" s="11">
        <f t="shared" si="27"/>
        <v>0.1102008</v>
      </c>
      <c r="S47" s="18">
        <f t="shared" si="28"/>
        <v>0.105805161290565</v>
      </c>
      <c r="T47" s="3">
        <v>0.01</v>
      </c>
      <c r="U47" s="19">
        <f t="shared" si="29"/>
        <v>0.00105805161290565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0.0201580516129056</v>
      </c>
      <c r="AR47" s="27">
        <f t="shared" si="35"/>
        <v>61.2226666666667</v>
      </c>
      <c r="AS47" s="1">
        <f t="shared" si="36"/>
        <v>0.18</v>
      </c>
      <c r="AT47" s="2">
        <f>$E$3/12</f>
        <v>63.5083333333333</v>
      </c>
      <c r="AU47" s="1">
        <f t="shared" si="37"/>
        <v>94523.2876096659</v>
      </c>
    </row>
    <row r="48" s="1" customFormat="1" spans="1:47">
      <c r="A48" s="6"/>
      <c r="B48" s="6"/>
      <c r="C48" s="9">
        <v>4</v>
      </c>
      <c r="D48" s="12">
        <v>7.95454578846666</v>
      </c>
      <c r="E48" s="13">
        <f t="shared" si="38"/>
        <v>3.3918389826129</v>
      </c>
      <c r="F48" s="9" t="s">
        <v>107</v>
      </c>
      <c r="G48" s="6">
        <v>5</v>
      </c>
      <c r="H48" s="11">
        <f t="shared" si="20"/>
        <v>7.95454578846666</v>
      </c>
      <c r="I48" s="11">
        <f t="shared" si="21"/>
        <v>281.104545788467</v>
      </c>
      <c r="J48" s="11">
        <f t="shared" si="22"/>
        <v>0.0477837192195363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2.21911010680189</v>
      </c>
      <c r="O48" s="11">
        <f t="shared" si="39"/>
        <v>0.729021935445714</v>
      </c>
      <c r="P48" s="11">
        <f t="shared" si="25"/>
        <v>0.0348353794682209</v>
      </c>
      <c r="Q48" s="17">
        <f t="shared" si="26"/>
        <v>0.00627036830427976</v>
      </c>
      <c r="R48" s="11">
        <f t="shared" si="27"/>
        <v>0.1102008</v>
      </c>
      <c r="S48" s="18">
        <f t="shared" si="28"/>
        <v>0.0568994808048559</v>
      </c>
      <c r="T48" s="3">
        <v>0.01</v>
      </c>
      <c r="U48" s="19">
        <f t="shared" si="29"/>
        <v>0.000568994808048559</v>
      </c>
      <c r="V48" s="18"/>
      <c r="W48" s="3"/>
      <c r="X48" s="19"/>
      <c r="Y48" s="20">
        <v>0.02</v>
      </c>
      <c r="Z48" s="3">
        <v>0.29</v>
      </c>
      <c r="AA48" s="21">
        <f t="shared" si="30"/>
        <v>0.0058</v>
      </c>
      <c r="AB48" s="3">
        <v>0.01</v>
      </c>
      <c r="AC48" s="3">
        <v>0.28</v>
      </c>
      <c r="AD48" s="21">
        <f t="shared" si="31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0.0196689948080486</v>
      </c>
      <c r="AR48" s="27">
        <f t="shared" si="35"/>
        <v>61.2226666666667</v>
      </c>
      <c r="AS48" s="1">
        <f t="shared" si="36"/>
        <v>0.18</v>
      </c>
      <c r="AT48" s="2">
        <f>$E$3/12</f>
        <v>63.5083333333333</v>
      </c>
      <c r="AU48" s="1">
        <f t="shared" si="37"/>
        <v>92230.0472751995</v>
      </c>
    </row>
    <row r="49" s="1" customFormat="1" spans="1:47">
      <c r="A49" s="6"/>
      <c r="B49" s="6"/>
      <c r="C49" s="9">
        <v>5</v>
      </c>
      <c r="D49" s="12">
        <v>12.3480063958065</v>
      </c>
      <c r="E49" s="13">
        <f t="shared" si="38"/>
        <v>7.95454578846666</v>
      </c>
      <c r="F49" s="9" t="s">
        <v>109</v>
      </c>
      <c r="G49" s="6">
        <v>6</v>
      </c>
      <c r="H49" s="11">
        <f t="shared" si="20"/>
        <v>12.3480063958065</v>
      </c>
      <c r="I49" s="11">
        <f t="shared" si="21"/>
        <v>285.498006395806</v>
      </c>
      <c r="J49" s="11">
        <f t="shared" si="22"/>
        <v>0.0814276467996228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1.30641322264416</v>
      </c>
      <c r="P49" s="11">
        <f t="shared" si="25"/>
        <v>0.106378154467826</v>
      </c>
      <c r="Q49" s="17">
        <f t="shared" si="26"/>
        <v>0.0191480678042086</v>
      </c>
      <c r="R49" s="11">
        <f t="shared" si="27"/>
        <v>0.1102008</v>
      </c>
      <c r="S49" s="18">
        <f t="shared" si="28"/>
        <v>0.173756159703093</v>
      </c>
      <c r="T49" s="3">
        <v>0.01</v>
      </c>
      <c r="U49" s="19">
        <f t="shared" si="29"/>
        <v>0.00173756159703093</v>
      </c>
      <c r="V49" s="18"/>
      <c r="W49" s="3"/>
      <c r="X49" s="19"/>
      <c r="Y49" s="20">
        <v>0.02</v>
      </c>
      <c r="Z49" s="3">
        <v>0.29</v>
      </c>
      <c r="AA49" s="21">
        <f t="shared" si="30"/>
        <v>0.0058</v>
      </c>
      <c r="AB49" s="3">
        <v>0.01</v>
      </c>
      <c r="AC49" s="3">
        <v>0.28</v>
      </c>
      <c r="AD49" s="21">
        <f t="shared" si="31"/>
        <v>0.0028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0.0208375615970309</v>
      </c>
      <c r="AR49" s="27">
        <f t="shared" si="35"/>
        <v>61.2226666666667</v>
      </c>
      <c r="AS49" s="1">
        <f t="shared" si="36"/>
        <v>0.18</v>
      </c>
      <c r="AT49" s="2">
        <f>$E$3/12</f>
        <v>63.5083333333333</v>
      </c>
      <c r="AU49" s="1">
        <f t="shared" si="37"/>
        <v>97709.583532333</v>
      </c>
    </row>
    <row r="50" s="1" customFormat="1" spans="1:47">
      <c r="A50" s="6"/>
      <c r="B50" s="6"/>
      <c r="C50" s="9">
        <v>6</v>
      </c>
      <c r="D50" s="12">
        <v>15.2576882533333</v>
      </c>
      <c r="E50" s="13">
        <f t="shared" si="38"/>
        <v>12.3480063958065</v>
      </c>
      <c r="F50" s="9" t="s">
        <v>107</v>
      </c>
      <c r="G50" s="6">
        <v>7</v>
      </c>
      <c r="H50" s="11">
        <f t="shared" si="20"/>
        <v>15.2576882533333</v>
      </c>
      <c r="I50" s="11">
        <f t="shared" si="21"/>
        <v>288.407688253333</v>
      </c>
      <c r="J50" s="11">
        <f t="shared" si="22"/>
        <v>0.114868553460644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1.812261734843</v>
      </c>
      <c r="P50" s="11">
        <f t="shared" si="25"/>
        <v>0.208171883973492</v>
      </c>
      <c r="Q50" s="17">
        <f t="shared" si="26"/>
        <v>0.0374709391152286</v>
      </c>
      <c r="R50" s="11">
        <f t="shared" si="27"/>
        <v>0.1102008</v>
      </c>
      <c r="S50" s="18">
        <f t="shared" si="28"/>
        <v>0.34002420232184</v>
      </c>
      <c r="T50" s="3">
        <v>0.01</v>
      </c>
      <c r="U50" s="19">
        <f t="shared" si="29"/>
        <v>0.0034002420232184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0.0314502420232184</v>
      </c>
      <c r="AR50" s="27">
        <f t="shared" si="35"/>
        <v>61.2226666666667</v>
      </c>
      <c r="AS50" s="1">
        <f t="shared" si="36"/>
        <v>0.18</v>
      </c>
      <c r="AT50" s="2">
        <f>$E$3/12</f>
        <v>63.5083333333333</v>
      </c>
      <c r="AU50" s="1">
        <f t="shared" si="37"/>
        <v>147473.591656598</v>
      </c>
    </row>
    <row r="51" s="1" customFormat="1" spans="1:47">
      <c r="A51" s="6"/>
      <c r="B51" s="6"/>
      <c r="C51" s="9">
        <v>7</v>
      </c>
      <c r="D51" s="12">
        <v>17.566217176129</v>
      </c>
      <c r="E51" s="13">
        <f t="shared" si="38"/>
        <v>15.2576882533333</v>
      </c>
      <c r="F51" s="9" t="s">
        <v>107</v>
      </c>
      <c r="G51" s="6">
        <v>8</v>
      </c>
      <c r="H51" s="11">
        <f t="shared" si="20"/>
        <v>17.566217176129</v>
      </c>
      <c r="I51" s="11">
        <f t="shared" si="21"/>
        <v>290.716217176129</v>
      </c>
      <c r="J51" s="11">
        <f t="shared" si="22"/>
        <v>0.150186069772829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2.21631651753618</v>
      </c>
      <c r="P51" s="11">
        <f t="shared" si="25"/>
        <v>0.332859867141362</v>
      </c>
      <c r="Q51" s="17">
        <f t="shared" si="26"/>
        <v>0.0599147760854452</v>
      </c>
      <c r="R51" s="11">
        <f t="shared" si="27"/>
        <v>0.1102008</v>
      </c>
      <c r="S51" s="18">
        <f t="shared" si="28"/>
        <v>0.543687306130675</v>
      </c>
      <c r="T51" s="3">
        <v>0.01</v>
      </c>
      <c r="U51" s="19">
        <f t="shared" si="29"/>
        <v>0.00543687306130675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0.0334868730613067</v>
      </c>
      <c r="AR51" s="27">
        <f t="shared" si="35"/>
        <v>61.2226666666667</v>
      </c>
      <c r="AS51" s="1">
        <f t="shared" si="36"/>
        <v>0.18</v>
      </c>
      <c r="AT51" s="2">
        <f>$E$3/12</f>
        <v>63.5083333333333</v>
      </c>
      <c r="AU51" s="1">
        <f t="shared" si="37"/>
        <v>157023.575209808</v>
      </c>
    </row>
    <row r="52" s="1" customFormat="1" spans="1:47">
      <c r="A52" s="6"/>
      <c r="B52" s="6"/>
      <c r="C52" s="9">
        <v>8</v>
      </c>
      <c r="D52" s="12">
        <v>17.5273873641936</v>
      </c>
      <c r="E52" s="13">
        <f t="shared" si="38"/>
        <v>17.566217176129</v>
      </c>
      <c r="F52" s="9" t="s">
        <v>107</v>
      </c>
      <c r="G52" s="6">
        <v>9</v>
      </c>
      <c r="H52" s="11">
        <f t="shared" si="20"/>
        <v>17.5273873641936</v>
      </c>
      <c r="I52" s="11">
        <f t="shared" si="21"/>
        <v>290.677387364194</v>
      </c>
      <c r="J52" s="11">
        <f t="shared" si="22"/>
        <v>0.149515631139187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2.49568331706148</v>
      </c>
      <c r="P52" s="11">
        <f t="shared" si="25"/>
        <v>0.373143666273987</v>
      </c>
      <c r="Q52" s="17">
        <f t="shared" si="26"/>
        <v>0.0671658599293176</v>
      </c>
      <c r="R52" s="11">
        <f t="shared" si="27"/>
        <v>0.1102008</v>
      </c>
      <c r="S52" s="18">
        <f t="shared" si="28"/>
        <v>0.60948613739027</v>
      </c>
      <c r="T52" s="3">
        <v>0.01</v>
      </c>
      <c r="U52" s="19">
        <f t="shared" si="29"/>
        <v>0.0060948613739027</v>
      </c>
      <c r="V52" s="18"/>
      <c r="W52" s="3"/>
      <c r="X52" s="19"/>
      <c r="Y52" s="20">
        <v>0.02</v>
      </c>
      <c r="Z52" s="3">
        <v>0.29</v>
      </c>
      <c r="AA52" s="21">
        <f t="shared" si="30"/>
        <v>0.0058</v>
      </c>
      <c r="AB52" s="3">
        <v>0.01</v>
      </c>
      <c r="AC52" s="3">
        <v>0.28</v>
      </c>
      <c r="AD52" s="21">
        <f t="shared" si="31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0.0251948613739027</v>
      </c>
      <c r="AR52" s="27">
        <f t="shared" si="35"/>
        <v>61.2226666666667</v>
      </c>
      <c r="AS52" s="1">
        <f t="shared" si="36"/>
        <v>0.18</v>
      </c>
      <c r="AT52" s="2">
        <f>$E$3/12</f>
        <v>63.5083333333333</v>
      </c>
      <c r="AU52" s="1">
        <f t="shared" si="37"/>
        <v>118141.434185354</v>
      </c>
    </row>
    <row r="53" s="1" customFormat="1" spans="1:47">
      <c r="A53" s="6"/>
      <c r="B53" s="6"/>
      <c r="C53" s="9">
        <v>9</v>
      </c>
      <c r="D53" s="12">
        <v>13.8139285756667</v>
      </c>
      <c r="E53" s="13">
        <f t="shared" si="38"/>
        <v>17.5273873641936</v>
      </c>
      <c r="F53" s="9" t="s">
        <v>107</v>
      </c>
      <c r="G53" s="6">
        <v>10</v>
      </c>
      <c r="H53" s="11">
        <f t="shared" si="20"/>
        <v>13.8139285756667</v>
      </c>
      <c r="I53" s="11">
        <f t="shared" si="21"/>
        <v>286.963928575667</v>
      </c>
      <c r="J53" s="11">
        <f t="shared" si="22"/>
        <v>0.0969246785783957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2.73476631745416</v>
      </c>
      <c r="P53" s="11">
        <f t="shared" si="25"/>
        <v>0.265066346306267</v>
      </c>
      <c r="Q53" s="17">
        <f t="shared" si="26"/>
        <v>0.0477119423351281</v>
      </c>
      <c r="R53" s="11">
        <f t="shared" si="27"/>
        <v>0.1102008</v>
      </c>
      <c r="S53" s="18">
        <f t="shared" si="28"/>
        <v>0.432954591392514</v>
      </c>
      <c r="T53" s="3">
        <v>0.01</v>
      </c>
      <c r="U53" s="19">
        <f t="shared" si="29"/>
        <v>0.00432954591392514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0.0234295459139251</v>
      </c>
      <c r="AR53" s="27">
        <f t="shared" si="35"/>
        <v>61.2226666666667</v>
      </c>
      <c r="AS53" s="1">
        <f t="shared" si="36"/>
        <v>0.18</v>
      </c>
      <c r="AT53" s="2">
        <f>$E$3/12</f>
        <v>63.5083333333333</v>
      </c>
      <c r="AU53" s="1">
        <f t="shared" si="37"/>
        <v>109863.678767841</v>
      </c>
    </row>
    <row r="54" s="1" customFormat="1" spans="1:47">
      <c r="A54" s="6"/>
      <c r="B54" s="6"/>
      <c r="C54" s="9">
        <v>10</v>
      </c>
      <c r="D54" s="12">
        <v>6.2398183426129</v>
      </c>
      <c r="E54" s="13">
        <f t="shared" si="38"/>
        <v>13.8139285756667</v>
      </c>
      <c r="F54" s="9" t="s">
        <v>107</v>
      </c>
      <c r="G54" s="6">
        <v>11</v>
      </c>
      <c r="H54" s="11">
        <f t="shared" si="20"/>
        <v>6.2398183426129</v>
      </c>
      <c r="I54" s="11">
        <f t="shared" si="21"/>
        <v>279.389818342613</v>
      </c>
      <c r="J54" s="11">
        <f t="shared" si="22"/>
        <v>0.0386327389437557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2.3462149725905</v>
      </c>
      <c r="O54" s="11">
        <f t="shared" si="39"/>
        <v>0.735711665224062</v>
      </c>
      <c r="P54" s="11">
        <f t="shared" si="25"/>
        <v>0.0284225567004769</v>
      </c>
      <c r="Q54" s="17">
        <f t="shared" si="26"/>
        <v>0.00511606020608585</v>
      </c>
      <c r="R54" s="11">
        <f t="shared" si="27"/>
        <v>0.1102008</v>
      </c>
      <c r="S54" s="18">
        <f t="shared" si="28"/>
        <v>0.0464248917075543</v>
      </c>
      <c r="T54" s="3">
        <v>0.01</v>
      </c>
      <c r="U54" s="19">
        <f t="shared" si="29"/>
        <v>0.000464248917075543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0.0195642489170755</v>
      </c>
      <c r="AR54" s="27">
        <f t="shared" si="35"/>
        <v>61.2226666666667</v>
      </c>
      <c r="AS54" s="1">
        <f t="shared" si="36"/>
        <v>0.18</v>
      </c>
      <c r="AT54" s="2">
        <f>$E$3/12</f>
        <v>63.5083333333333</v>
      </c>
      <c r="AU54" s="1">
        <f t="shared" si="37"/>
        <v>91738.8824459541</v>
      </c>
    </row>
    <row r="55" s="1" customFormat="1" spans="1:48">
      <c r="A55" s="6"/>
      <c r="B55" s="6"/>
      <c r="C55" s="9">
        <v>11</v>
      </c>
      <c r="D55" s="12">
        <v>0.233572728866667</v>
      </c>
      <c r="E55" s="13">
        <f t="shared" si="38"/>
        <v>6.2398183426129</v>
      </c>
      <c r="F55" s="9" t="s">
        <v>109</v>
      </c>
      <c r="G55" s="6">
        <v>12</v>
      </c>
      <c r="H55" s="11">
        <f t="shared" si="20"/>
        <v>0.233572728866667</v>
      </c>
      <c r="I55" s="11">
        <f t="shared" si="21"/>
        <v>273.383572728867</v>
      </c>
      <c r="J55" s="11">
        <f t="shared" si="22"/>
        <v>0.0179652663542693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1.31951577519025</v>
      </c>
      <c r="P55" s="11">
        <f t="shared" si="25"/>
        <v>0.023705452359953</v>
      </c>
      <c r="Q55" s="17">
        <f t="shared" si="26"/>
        <v>0.00426698142479155</v>
      </c>
      <c r="R55" s="11">
        <f t="shared" si="27"/>
        <v>0.1102008</v>
      </c>
      <c r="S55" s="18">
        <f t="shared" si="28"/>
        <v>0.0387200585185547</v>
      </c>
      <c r="T55" s="3">
        <v>0.01</v>
      </c>
      <c r="U55" s="19">
        <f t="shared" si="29"/>
        <v>0.000387200585185547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0.0194872005851855</v>
      </c>
      <c r="AR55" s="27">
        <f t="shared" si="35"/>
        <v>61.2226666666667</v>
      </c>
      <c r="AS55" s="1">
        <f t="shared" si="36"/>
        <v>0.18</v>
      </c>
      <c r="AT55" s="2">
        <f>$E$3/12</f>
        <v>63.5083333333333</v>
      </c>
      <c r="AU55" s="1">
        <f t="shared" si="37"/>
        <v>91377.5944715538</v>
      </c>
      <c r="AV55" s="1">
        <f>SUM(AU44:AU55)</f>
        <v>1272461.15101857</v>
      </c>
    </row>
    <row r="56" s="1" customFormat="1" spans="1:46">
      <c r="A56" s="6"/>
      <c r="B56" s="6"/>
      <c r="C56" s="9">
        <v>12</v>
      </c>
      <c r="D56" s="12">
        <v>-3.4245407333871</v>
      </c>
      <c r="E56" s="13">
        <f t="shared" si="38"/>
        <v>0.233572728866667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-1.43</v>
      </c>
      <c r="E60" s="9"/>
      <c r="F60" s="9"/>
      <c r="G60" s="6">
        <v>1</v>
      </c>
      <c r="H60" s="11">
        <f t="shared" ref="H60:H71" si="40">E61</f>
        <v>-1.43</v>
      </c>
      <c r="I60" s="11">
        <f t="shared" ref="I60:I71" si="41">H60+273.15</f>
        <v>271.72</v>
      </c>
      <c r="J60" s="11">
        <f t="shared" ref="J60:J71" si="42">EXP(($C$18*(I60-$C$16))/($C$19*I60*$C$16))</f>
        <v>0.0144455514449024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0.0199305273285319</v>
      </c>
      <c r="Q60" s="17">
        <f t="shared" ref="Q60:Q71" si="46">P60*$B$62</f>
        <v>0.00199305273285319</v>
      </c>
      <c r="R60" s="11">
        <f t="shared" ref="R60:R71" si="47">L60*$B$62</f>
        <v>0.13797</v>
      </c>
      <c r="S60" s="18">
        <f t="shared" ref="S60:S71" si="48">Q60/R60</f>
        <v>0.0144455514449024</v>
      </c>
      <c r="T60" s="3">
        <v>0.01</v>
      </c>
      <c r="U60" s="19">
        <f t="shared" ref="U60:U71" si="49">S60*T60</f>
        <v>0.000144455514449024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0.012444455514449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23.2833333333333</v>
      </c>
      <c r="AU60" s="1">
        <f t="shared" ref="AU60:AU71" si="57">AT60*10000*AS60*0.67*AR60*AQ60</f>
        <v>26784.3136660705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-3.34325670432258</v>
      </c>
      <c r="E61" s="13">
        <f t="shared" ref="E61:E72" si="58">D60</f>
        <v>-1.43</v>
      </c>
      <c r="F61" s="9" t="s">
        <v>107</v>
      </c>
      <c r="G61" s="6">
        <v>2</v>
      </c>
      <c r="H61" s="11">
        <f t="shared" si="40"/>
        <v>-3.34325670432258</v>
      </c>
      <c r="I61" s="11">
        <f t="shared" si="41"/>
        <v>269.806743295677</v>
      </c>
      <c r="J61" s="11">
        <f t="shared" si="42"/>
        <v>0.0112041102126827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2.73946947267147</v>
      </c>
      <c r="P61" s="11">
        <f t="shared" si="45"/>
        <v>0.0306933178960909</v>
      </c>
      <c r="Q61" s="17">
        <f t="shared" si="46"/>
        <v>0.00306933178960909</v>
      </c>
      <c r="R61" s="11">
        <f t="shared" si="47"/>
        <v>0.13797</v>
      </c>
      <c r="S61" s="18">
        <f t="shared" si="48"/>
        <v>0.0222463708748937</v>
      </c>
      <c r="T61" s="3">
        <v>0.01</v>
      </c>
      <c r="U61" s="19">
        <f t="shared" si="49"/>
        <v>0.000222463708748937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0.0125224637087489</v>
      </c>
      <c r="AR61" s="27">
        <f t="shared" si="55"/>
        <v>137.97</v>
      </c>
      <c r="AS61" s="1">
        <f t="shared" si="56"/>
        <v>0.1</v>
      </c>
      <c r="AT61" s="2">
        <f>$E$5/12</f>
        <v>23.2833333333333</v>
      </c>
      <c r="AU61" s="1">
        <f t="shared" si="57"/>
        <v>26952.211405126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-1.56026249503571</v>
      </c>
      <c r="E62" s="13">
        <f t="shared" si="58"/>
        <v>-3.34325670432258</v>
      </c>
      <c r="F62" s="9" t="s">
        <v>107</v>
      </c>
      <c r="G62" s="6">
        <v>3</v>
      </c>
      <c r="H62" s="11">
        <f t="shared" si="40"/>
        <v>-1.56026249503571</v>
      </c>
      <c r="I62" s="11">
        <f t="shared" si="41"/>
        <v>271.589737504964</v>
      </c>
      <c r="J62" s="11">
        <f t="shared" si="42"/>
        <v>0.0141993970718877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4.08847615477538</v>
      </c>
      <c r="P62" s="11">
        <f t="shared" si="45"/>
        <v>0.0580538963406004</v>
      </c>
      <c r="Q62" s="17">
        <f t="shared" si="46"/>
        <v>0.00580538963406004</v>
      </c>
      <c r="R62" s="11">
        <f t="shared" si="47"/>
        <v>0.13797</v>
      </c>
      <c r="S62" s="18">
        <f t="shared" si="48"/>
        <v>0.0420771880413136</v>
      </c>
      <c r="T62" s="3">
        <v>0.01</v>
      </c>
      <c r="U62" s="19">
        <f t="shared" si="49"/>
        <v>0.000420771880413136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0.0127207718804131</v>
      </c>
      <c r="AR62" s="27">
        <f t="shared" si="55"/>
        <v>137.97</v>
      </c>
      <c r="AS62" s="1">
        <f t="shared" si="56"/>
        <v>0.1</v>
      </c>
      <c r="AT62" s="2">
        <f>$E$5/12</f>
        <v>23.2833333333333</v>
      </c>
      <c r="AU62" s="1">
        <f t="shared" si="57"/>
        <v>27379.031868764</v>
      </c>
    </row>
    <row r="63" s="1" customFormat="1" spans="1:47">
      <c r="A63" s="6"/>
      <c r="B63" s="6"/>
      <c r="C63" s="9">
        <v>3</v>
      </c>
      <c r="D63" s="12">
        <v>3.3918389826129</v>
      </c>
      <c r="E63" s="13">
        <f t="shared" si="58"/>
        <v>-1.56026249503571</v>
      </c>
      <c r="F63" s="9" t="s">
        <v>107</v>
      </c>
      <c r="G63" s="6">
        <v>4</v>
      </c>
      <c r="H63" s="11">
        <f t="shared" si="40"/>
        <v>3.3918389826129</v>
      </c>
      <c r="I63" s="11">
        <f t="shared" si="41"/>
        <v>276.541838982613</v>
      </c>
      <c r="J63" s="11">
        <f t="shared" si="42"/>
        <v>0.026982639958829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5.41012225843478</v>
      </c>
      <c r="P63" s="11">
        <f t="shared" si="45"/>
        <v>0.145979381032592</v>
      </c>
      <c r="Q63" s="17">
        <f t="shared" si="46"/>
        <v>0.0145979381032592</v>
      </c>
      <c r="R63" s="11">
        <f t="shared" si="47"/>
        <v>0.13797</v>
      </c>
      <c r="S63" s="18">
        <f t="shared" si="48"/>
        <v>0.105805161290565</v>
      </c>
      <c r="T63" s="3">
        <v>0.01</v>
      </c>
      <c r="U63" s="19">
        <f t="shared" si="49"/>
        <v>0.00105805161290565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0.0133580516129056</v>
      </c>
      <c r="AR63" s="27">
        <f t="shared" si="55"/>
        <v>137.97</v>
      </c>
      <c r="AS63" s="1">
        <f t="shared" si="56"/>
        <v>0.1</v>
      </c>
      <c r="AT63" s="2">
        <f>$E$5/12</f>
        <v>23.2833333333333</v>
      </c>
      <c r="AU63" s="1">
        <f t="shared" si="57"/>
        <v>28750.6547757116</v>
      </c>
    </row>
    <row r="64" s="1" customFormat="1" spans="1:47">
      <c r="A64" s="6"/>
      <c r="B64" s="6"/>
      <c r="C64" s="9">
        <v>4</v>
      </c>
      <c r="D64" s="12">
        <v>7.95454578846666</v>
      </c>
      <c r="E64" s="13">
        <f t="shared" si="58"/>
        <v>3.3918389826129</v>
      </c>
      <c r="F64" s="9" t="s">
        <v>107</v>
      </c>
      <c r="G64" s="6">
        <v>5</v>
      </c>
      <c r="H64" s="11">
        <f t="shared" si="40"/>
        <v>7.95454578846666</v>
      </c>
      <c r="I64" s="11">
        <f t="shared" si="41"/>
        <v>281.104545788467</v>
      </c>
      <c r="J64" s="11">
        <f t="shared" si="42"/>
        <v>0.0477837192195363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5.00093573353207</v>
      </c>
      <c r="O64" s="11">
        <f t="shared" si="59"/>
        <v>1.64290714387011</v>
      </c>
      <c r="P64" s="11">
        <f t="shared" si="45"/>
        <v>0.0785042136664596</v>
      </c>
      <c r="Q64" s="17">
        <f t="shared" si="46"/>
        <v>0.00785042136664596</v>
      </c>
      <c r="R64" s="11">
        <f t="shared" si="47"/>
        <v>0.13797</v>
      </c>
      <c r="S64" s="18">
        <f t="shared" si="48"/>
        <v>0.0568994808048558</v>
      </c>
      <c r="T64" s="3">
        <v>0.01</v>
      </c>
      <c r="U64" s="19">
        <f t="shared" si="49"/>
        <v>0.000568994808048558</v>
      </c>
      <c r="V64" s="18"/>
      <c r="W64" s="3"/>
      <c r="X64" s="19"/>
      <c r="Y64" s="20">
        <v>0.02</v>
      </c>
      <c r="Z64" s="3">
        <v>0.06</v>
      </c>
      <c r="AA64" s="21">
        <f t="shared" si="50"/>
        <v>0.0012</v>
      </c>
      <c r="AB64" s="3">
        <v>0.01</v>
      </c>
      <c r="AC64" s="3">
        <v>0.63</v>
      </c>
      <c r="AD64" s="21">
        <f t="shared" si="51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0.0128689948080486</v>
      </c>
      <c r="AR64" s="27">
        <f t="shared" si="55"/>
        <v>137.97</v>
      </c>
      <c r="AS64" s="1">
        <f t="shared" si="56"/>
        <v>0.1</v>
      </c>
      <c r="AT64" s="2">
        <f>$E$5/12</f>
        <v>23.2833333333333</v>
      </c>
      <c r="AU64" s="1">
        <f t="shared" si="57"/>
        <v>27698.0534106612</v>
      </c>
    </row>
    <row r="65" s="1" customFormat="1" spans="1:47">
      <c r="A65" s="6"/>
      <c r="B65" s="6"/>
      <c r="C65" s="9">
        <v>5</v>
      </c>
      <c r="D65" s="12">
        <v>12.3480063958065</v>
      </c>
      <c r="E65" s="13">
        <f t="shared" si="58"/>
        <v>7.95454578846666</v>
      </c>
      <c r="F65" s="9" t="s">
        <v>109</v>
      </c>
      <c r="G65" s="6">
        <v>6</v>
      </c>
      <c r="H65" s="11">
        <f t="shared" si="40"/>
        <v>12.3480063958065</v>
      </c>
      <c r="I65" s="11">
        <f t="shared" si="41"/>
        <v>285.498006395806</v>
      </c>
      <c r="J65" s="11">
        <f t="shared" si="42"/>
        <v>0.0814276467996228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2.94410293020365</v>
      </c>
      <c r="P65" s="11">
        <f t="shared" si="45"/>
        <v>0.239731373542357</v>
      </c>
      <c r="Q65" s="17">
        <f t="shared" si="46"/>
        <v>0.0239731373542357</v>
      </c>
      <c r="R65" s="11">
        <f t="shared" si="47"/>
        <v>0.13797</v>
      </c>
      <c r="S65" s="18">
        <f t="shared" si="48"/>
        <v>0.173756159703093</v>
      </c>
      <c r="T65" s="3">
        <v>0.01</v>
      </c>
      <c r="U65" s="19">
        <f t="shared" si="49"/>
        <v>0.00173756159703093</v>
      </c>
      <c r="V65" s="18"/>
      <c r="W65" s="3"/>
      <c r="X65" s="19"/>
      <c r="Y65" s="20">
        <v>0.02</v>
      </c>
      <c r="Z65" s="3">
        <v>0.06</v>
      </c>
      <c r="AA65" s="21">
        <f t="shared" si="50"/>
        <v>0.0012</v>
      </c>
      <c r="AB65" s="3">
        <v>0.01</v>
      </c>
      <c r="AC65" s="3">
        <v>0.63</v>
      </c>
      <c r="AD65" s="21">
        <f t="shared" si="51"/>
        <v>0.0063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0.0140375615970309</v>
      </c>
      <c r="AR65" s="27">
        <f t="shared" si="55"/>
        <v>137.97</v>
      </c>
      <c r="AS65" s="1">
        <f t="shared" si="56"/>
        <v>0.1</v>
      </c>
      <c r="AT65" s="2">
        <f>$E$5/12</f>
        <v>23.2833333333333</v>
      </c>
      <c r="AU65" s="1">
        <f t="shared" si="57"/>
        <v>30213.1702335318</v>
      </c>
    </row>
    <row r="66" s="1" customFormat="1" spans="1:47">
      <c r="A66" s="6"/>
      <c r="B66" s="6"/>
      <c r="C66" s="9">
        <v>6</v>
      </c>
      <c r="D66" s="12">
        <v>15.2576882533333</v>
      </c>
      <c r="E66" s="13">
        <f t="shared" si="58"/>
        <v>12.3480063958065</v>
      </c>
      <c r="F66" s="9" t="s">
        <v>107</v>
      </c>
      <c r="G66" s="6">
        <v>7</v>
      </c>
      <c r="H66" s="11">
        <f t="shared" si="40"/>
        <v>15.2576882533333</v>
      </c>
      <c r="I66" s="11">
        <f t="shared" si="41"/>
        <v>288.407688253333</v>
      </c>
      <c r="J66" s="11">
        <f t="shared" si="42"/>
        <v>0.114868553460644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4.08407155666129</v>
      </c>
      <c r="P66" s="11">
        <f t="shared" si="45"/>
        <v>0.469131391943442</v>
      </c>
      <c r="Q66" s="17">
        <f t="shared" si="46"/>
        <v>0.0469131391943442</v>
      </c>
      <c r="R66" s="11">
        <f t="shared" si="47"/>
        <v>0.13797</v>
      </c>
      <c r="S66" s="18">
        <f t="shared" si="48"/>
        <v>0.34002420232184</v>
      </c>
      <c r="T66" s="3">
        <v>0.01</v>
      </c>
      <c r="U66" s="19">
        <f t="shared" si="49"/>
        <v>0.0034002420232184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0.0214502420232184</v>
      </c>
      <c r="AR66" s="27">
        <f t="shared" si="55"/>
        <v>137.97</v>
      </c>
      <c r="AS66" s="1">
        <f t="shared" si="56"/>
        <v>0.1</v>
      </c>
      <c r="AT66" s="2">
        <f>$E$5/12</f>
        <v>23.2833333333333</v>
      </c>
      <c r="AU66" s="1">
        <f t="shared" si="57"/>
        <v>46167.5490660024</v>
      </c>
    </row>
    <row r="67" s="1" customFormat="1" spans="1:47">
      <c r="A67" s="6"/>
      <c r="B67" s="6"/>
      <c r="C67" s="9">
        <v>7</v>
      </c>
      <c r="D67" s="12">
        <v>17.566217176129</v>
      </c>
      <c r="E67" s="13">
        <f t="shared" si="58"/>
        <v>15.2576882533333</v>
      </c>
      <c r="F67" s="9" t="s">
        <v>107</v>
      </c>
      <c r="G67" s="6">
        <v>8</v>
      </c>
      <c r="H67" s="11">
        <f t="shared" si="40"/>
        <v>17.566217176129</v>
      </c>
      <c r="I67" s="11">
        <f t="shared" si="41"/>
        <v>290.716217176129</v>
      </c>
      <c r="J67" s="11">
        <f t="shared" si="42"/>
        <v>0.150186069772829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4.99464016471785</v>
      </c>
      <c r="P67" s="11">
        <f t="shared" si="45"/>
        <v>0.750125376268491</v>
      </c>
      <c r="Q67" s="17">
        <f t="shared" si="46"/>
        <v>0.0750125376268491</v>
      </c>
      <c r="R67" s="11">
        <f t="shared" si="47"/>
        <v>0.13797</v>
      </c>
      <c r="S67" s="18">
        <f t="shared" si="48"/>
        <v>0.543687306130674</v>
      </c>
      <c r="T67" s="3">
        <v>0.01</v>
      </c>
      <c r="U67" s="19">
        <f t="shared" si="49"/>
        <v>0.00543687306130674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0.0234868730613067</v>
      </c>
      <c r="AR67" s="27">
        <f t="shared" si="55"/>
        <v>137.97</v>
      </c>
      <c r="AS67" s="1">
        <f t="shared" si="56"/>
        <v>0.1</v>
      </c>
      <c r="AT67" s="2">
        <f>$E$5/12</f>
        <v>23.2833333333333</v>
      </c>
      <c r="AU67" s="1">
        <f t="shared" si="57"/>
        <v>50551.0083891424</v>
      </c>
    </row>
    <row r="68" s="1" customFormat="1" spans="1:47">
      <c r="A68" s="6"/>
      <c r="B68" s="6"/>
      <c r="C68" s="9">
        <v>8</v>
      </c>
      <c r="D68" s="12">
        <v>17.5273873641936</v>
      </c>
      <c r="E68" s="13">
        <f t="shared" si="58"/>
        <v>17.566217176129</v>
      </c>
      <c r="F68" s="9" t="s">
        <v>107</v>
      </c>
      <c r="G68" s="6">
        <v>9</v>
      </c>
      <c r="H68" s="11">
        <f t="shared" si="40"/>
        <v>17.5273873641936</v>
      </c>
      <c r="I68" s="11">
        <f t="shared" si="41"/>
        <v>290.677387364194</v>
      </c>
      <c r="J68" s="11">
        <f t="shared" si="42"/>
        <v>0.149515631139187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5.62421478844936</v>
      </c>
      <c r="P68" s="11">
        <f t="shared" si="45"/>
        <v>0.840908023757354</v>
      </c>
      <c r="Q68" s="17">
        <f t="shared" si="46"/>
        <v>0.0840908023757354</v>
      </c>
      <c r="R68" s="11">
        <f t="shared" si="47"/>
        <v>0.13797</v>
      </c>
      <c r="S68" s="18">
        <f t="shared" si="48"/>
        <v>0.609486137390269</v>
      </c>
      <c r="T68" s="3">
        <v>0.01</v>
      </c>
      <c r="U68" s="19">
        <f t="shared" si="49"/>
        <v>0.00609486137390269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0.0183948613739027</v>
      </c>
      <c r="AR68" s="27">
        <f t="shared" si="55"/>
        <v>137.97</v>
      </c>
      <c r="AS68" s="1">
        <f t="shared" si="56"/>
        <v>0.1</v>
      </c>
      <c r="AT68" s="2">
        <f>$E$5/12</f>
        <v>23.2833333333333</v>
      </c>
      <c r="AU68" s="1">
        <f t="shared" si="57"/>
        <v>39591.4257807774</v>
      </c>
    </row>
    <row r="69" s="1" customFormat="1" spans="1:47">
      <c r="A69" s="6"/>
      <c r="B69" s="6"/>
      <c r="C69" s="9">
        <v>9</v>
      </c>
      <c r="D69" s="12">
        <v>13.8139285756667</v>
      </c>
      <c r="E69" s="13">
        <f t="shared" si="58"/>
        <v>17.5273873641936</v>
      </c>
      <c r="F69" s="9" t="s">
        <v>107</v>
      </c>
      <c r="G69" s="6">
        <v>10</v>
      </c>
      <c r="H69" s="11">
        <f t="shared" si="40"/>
        <v>13.8139285756667</v>
      </c>
      <c r="I69" s="11">
        <f t="shared" si="41"/>
        <v>286.963928575667</v>
      </c>
      <c r="J69" s="11">
        <f t="shared" si="42"/>
        <v>0.0969246785783957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6.163006764692</v>
      </c>
      <c r="P69" s="11">
        <f t="shared" si="45"/>
        <v>0.597347449744251</v>
      </c>
      <c r="Q69" s="17">
        <f t="shared" si="46"/>
        <v>0.0597347449744251</v>
      </c>
      <c r="R69" s="11">
        <f t="shared" si="47"/>
        <v>0.13797</v>
      </c>
      <c r="S69" s="18">
        <f t="shared" si="48"/>
        <v>0.432954591392514</v>
      </c>
      <c r="T69" s="3">
        <v>0.01</v>
      </c>
      <c r="U69" s="19">
        <f t="shared" si="49"/>
        <v>0.00432954591392514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0.0166295459139251</v>
      </c>
      <c r="AR69" s="27">
        <f t="shared" si="55"/>
        <v>137.97</v>
      </c>
      <c r="AS69" s="1">
        <f t="shared" si="56"/>
        <v>0.1</v>
      </c>
      <c r="AT69" s="2">
        <f>$E$5/12</f>
        <v>23.2833333333333</v>
      </c>
      <c r="AU69" s="1">
        <f t="shared" si="57"/>
        <v>35791.921419602</v>
      </c>
    </row>
    <row r="70" s="1" customFormat="1" spans="1:47">
      <c r="A70" s="6"/>
      <c r="B70" s="6"/>
      <c r="C70" s="9">
        <v>10</v>
      </c>
      <c r="D70" s="12">
        <v>6.2398183426129</v>
      </c>
      <c r="E70" s="13">
        <f t="shared" si="58"/>
        <v>13.8139285756667</v>
      </c>
      <c r="F70" s="9" t="s">
        <v>107</v>
      </c>
      <c r="G70" s="6">
        <v>11</v>
      </c>
      <c r="H70" s="11">
        <f t="shared" si="40"/>
        <v>6.2398183426129</v>
      </c>
      <c r="I70" s="11">
        <f t="shared" si="41"/>
        <v>279.389818342613</v>
      </c>
      <c r="J70" s="11">
        <f t="shared" si="42"/>
        <v>0.0386327389437557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5.28737634920037</v>
      </c>
      <c r="O70" s="11">
        <f t="shared" si="59"/>
        <v>1.65798296574739</v>
      </c>
      <c r="P70" s="11">
        <f t="shared" si="45"/>
        <v>0.0640524230889126</v>
      </c>
      <c r="Q70" s="17">
        <f t="shared" si="46"/>
        <v>0.00640524230889126</v>
      </c>
      <c r="R70" s="11">
        <f t="shared" si="47"/>
        <v>0.13797</v>
      </c>
      <c r="S70" s="18">
        <f t="shared" si="48"/>
        <v>0.0464248917075542</v>
      </c>
      <c r="T70" s="3">
        <v>0.01</v>
      </c>
      <c r="U70" s="19">
        <f t="shared" si="49"/>
        <v>0.000464248917075542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0.0127642489170755</v>
      </c>
      <c r="AR70" s="27">
        <f t="shared" si="55"/>
        <v>137.97</v>
      </c>
      <c r="AS70" s="1">
        <f t="shared" si="56"/>
        <v>0.1</v>
      </c>
      <c r="AT70" s="2">
        <f>$E$5/12</f>
        <v>23.2833333333333</v>
      </c>
      <c r="AU70" s="1">
        <f t="shared" si="57"/>
        <v>27472.6078862832</v>
      </c>
    </row>
    <row r="71" s="1" customFormat="1" spans="1:48">
      <c r="A71" s="6"/>
      <c r="B71" s="6"/>
      <c r="C71" s="9">
        <v>11</v>
      </c>
      <c r="D71" s="12">
        <v>0.233572728866667</v>
      </c>
      <c r="E71" s="13">
        <f t="shared" si="58"/>
        <v>6.2398183426129</v>
      </c>
      <c r="F71" s="9" t="s">
        <v>109</v>
      </c>
      <c r="G71" s="6">
        <v>12</v>
      </c>
      <c r="H71" s="11">
        <f t="shared" si="40"/>
        <v>0.233572728866667</v>
      </c>
      <c r="I71" s="11">
        <f t="shared" si="41"/>
        <v>273.383572728867</v>
      </c>
      <c r="J71" s="11">
        <f t="shared" si="42"/>
        <v>0.0179652663542693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2.97363054265847</v>
      </c>
      <c r="P71" s="11">
        <f t="shared" si="45"/>
        <v>0.0534220647380499</v>
      </c>
      <c r="Q71" s="17">
        <f t="shared" si="46"/>
        <v>0.00534220647380499</v>
      </c>
      <c r="R71" s="11">
        <f t="shared" si="47"/>
        <v>0.13797</v>
      </c>
      <c r="S71" s="18">
        <f t="shared" si="48"/>
        <v>0.0387200585185547</v>
      </c>
      <c r="T71" s="3">
        <v>0.01</v>
      </c>
      <c r="U71" s="19">
        <f t="shared" si="49"/>
        <v>0.000387200585185547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0.0126872005851855</v>
      </c>
      <c r="AR71" s="27">
        <f t="shared" si="55"/>
        <v>137.97</v>
      </c>
      <c r="AS71" s="1">
        <f t="shared" si="56"/>
        <v>0.1</v>
      </c>
      <c r="AT71" s="2">
        <f>$E$5/12</f>
        <v>23.2833333333333</v>
      </c>
      <c r="AU71" s="1">
        <f t="shared" si="57"/>
        <v>27306.7760677361</v>
      </c>
      <c r="AV71" s="1">
        <f>SUM(AU60:AU71)</f>
        <v>394658.723969409</v>
      </c>
    </row>
    <row r="72" s="1" customFormat="1" spans="1:46">
      <c r="A72" s="6"/>
      <c r="B72" s="6"/>
      <c r="C72" s="9">
        <v>12</v>
      </c>
      <c r="D72" s="12">
        <v>-3.4245407333871</v>
      </c>
      <c r="E72" s="13">
        <f t="shared" si="58"/>
        <v>0.233572728866667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-1.43</v>
      </c>
      <c r="E76" s="9"/>
      <c r="F76" s="9"/>
      <c r="G76" s="6">
        <v>1</v>
      </c>
      <c r="H76" s="11">
        <f t="shared" ref="H76:H87" si="60">E77</f>
        <v>-1.43</v>
      </c>
      <c r="I76" s="11">
        <f t="shared" ref="I76:I87" si="61">H76+273.15</f>
        <v>271.72</v>
      </c>
      <c r="J76" s="11">
        <f t="shared" ref="J76:J87" si="62">EXP(($C$18*(I76-$C$16))/($C$19*I76*$C$16))</f>
        <v>0.0144455514449024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0.00113053895097691</v>
      </c>
      <c r="Q76" s="17">
        <f t="shared" ref="Q76:Q87" si="66">P76*$B$78</f>
        <v>0.000146970063626998</v>
      </c>
      <c r="R76" s="11">
        <f t="shared" ref="R76:R87" si="67">L76*$B$78</f>
        <v>0.0101740708333333</v>
      </c>
      <c r="S76" s="18">
        <f t="shared" ref="S76:S87" si="68">Q76/R76</f>
        <v>0.0144455514449025</v>
      </c>
      <c r="T76" s="3">
        <v>0.01</v>
      </c>
      <c r="U76" s="19">
        <f t="shared" ref="U76:U87" si="69">S76*T76</f>
        <v>0.000144455514449025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0.011744455514449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25.0983333333333</v>
      </c>
      <c r="AU76" s="1">
        <f t="shared" ref="AU76:AU87" si="77">AT76*10000*AS76*0.67*AR76*AQ76</f>
        <v>2009.31177707191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-3.34325670432258</v>
      </c>
      <c r="E77" s="13">
        <f t="shared" ref="E77:E88" si="78">D76</f>
        <v>-1.43</v>
      </c>
      <c r="F77" s="9" t="s">
        <v>107</v>
      </c>
      <c r="G77" s="6">
        <v>2</v>
      </c>
      <c r="H77" s="11">
        <f t="shared" si="60"/>
        <v>-3.34325670432258</v>
      </c>
      <c r="I77" s="11">
        <f t="shared" si="61"/>
        <v>269.806743295677</v>
      </c>
      <c r="J77" s="11">
        <f t="shared" si="62"/>
        <v>0.0112041102126827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0.15539362771569</v>
      </c>
      <c r="P77" s="11">
        <f t="shared" si="65"/>
        <v>0.00174104733127517</v>
      </c>
      <c r="Q77" s="17">
        <f t="shared" si="66"/>
        <v>0.000226336153065773</v>
      </c>
      <c r="R77" s="11">
        <f t="shared" si="67"/>
        <v>0.0101740708333333</v>
      </c>
      <c r="S77" s="18">
        <f t="shared" si="68"/>
        <v>0.0222463708748938</v>
      </c>
      <c r="T77" s="3">
        <v>0.01</v>
      </c>
      <c r="U77" s="19">
        <f t="shared" si="69"/>
        <v>0.000222463708748938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0.0118224637087489</v>
      </c>
      <c r="AR77" s="27">
        <f t="shared" si="74"/>
        <v>7.82620833333333</v>
      </c>
      <c r="AS77" s="1">
        <f t="shared" si="75"/>
        <v>0.13</v>
      </c>
      <c r="AT77" s="2">
        <f t="shared" si="76"/>
        <v>25.0983333333333</v>
      </c>
      <c r="AU77" s="1">
        <f t="shared" si="77"/>
        <v>2022.65788607817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-1.56026249503571</v>
      </c>
      <c r="E78" s="13">
        <f t="shared" si="78"/>
        <v>-3.34325670432258</v>
      </c>
      <c r="F78" s="9" t="s">
        <v>107</v>
      </c>
      <c r="G78" s="6">
        <v>3</v>
      </c>
      <c r="H78" s="11">
        <f t="shared" si="60"/>
        <v>-1.56026249503571</v>
      </c>
      <c r="I78" s="11">
        <f t="shared" si="61"/>
        <v>271.589737504964</v>
      </c>
      <c r="J78" s="11">
        <f t="shared" si="62"/>
        <v>0.0141993970718877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0.231914663717748</v>
      </c>
      <c r="P78" s="11">
        <f t="shared" si="65"/>
        <v>0.00329304839692162</v>
      </c>
      <c r="Q78" s="17">
        <f t="shared" si="66"/>
        <v>0.000428096291599811</v>
      </c>
      <c r="R78" s="11">
        <f t="shared" si="67"/>
        <v>0.0101740708333333</v>
      </c>
      <c r="S78" s="18">
        <f t="shared" si="68"/>
        <v>0.0420771880413137</v>
      </c>
      <c r="T78" s="3">
        <v>0.01</v>
      </c>
      <c r="U78" s="19">
        <f t="shared" si="69"/>
        <v>0.000420771880413137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0.0120207718804131</v>
      </c>
      <c r="AR78" s="27">
        <f t="shared" si="74"/>
        <v>7.82620833333333</v>
      </c>
      <c r="AS78" s="1">
        <f t="shared" si="75"/>
        <v>0.13</v>
      </c>
      <c r="AT78" s="2">
        <f t="shared" si="76"/>
        <v>25.0983333333333</v>
      </c>
      <c r="AU78" s="1">
        <f t="shared" si="77"/>
        <v>2056.58563558722</v>
      </c>
    </row>
    <row r="79" s="1" customFormat="1" spans="1:47">
      <c r="A79" s="6"/>
      <c r="B79" s="6"/>
      <c r="C79" s="9">
        <v>3</v>
      </c>
      <c r="D79" s="12">
        <v>3.3918389826129</v>
      </c>
      <c r="E79" s="13">
        <f t="shared" si="78"/>
        <v>-1.56026249503571</v>
      </c>
      <c r="F79" s="9" t="s">
        <v>107</v>
      </c>
      <c r="G79" s="6">
        <v>4</v>
      </c>
      <c r="H79" s="11">
        <f t="shared" si="60"/>
        <v>3.3918389826129</v>
      </c>
      <c r="I79" s="11">
        <f t="shared" si="61"/>
        <v>276.541838982613</v>
      </c>
      <c r="J79" s="11">
        <f t="shared" si="62"/>
        <v>0.026982639958829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0.306883698654159</v>
      </c>
      <c r="P79" s="11">
        <f t="shared" si="65"/>
        <v>0.00828053235001897</v>
      </c>
      <c r="Q79" s="17">
        <f t="shared" si="66"/>
        <v>0.00107646920550247</v>
      </c>
      <c r="R79" s="11">
        <f t="shared" si="67"/>
        <v>0.0101740708333333</v>
      </c>
      <c r="S79" s="18">
        <f t="shared" si="68"/>
        <v>0.105805161290565</v>
      </c>
      <c r="T79" s="3">
        <v>0.01</v>
      </c>
      <c r="U79" s="19">
        <f t="shared" si="69"/>
        <v>0.00105805161290565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0.0126580516129057</v>
      </c>
      <c r="AR79" s="27">
        <f t="shared" si="74"/>
        <v>7.82620833333333</v>
      </c>
      <c r="AS79" s="1">
        <f t="shared" si="75"/>
        <v>0.13</v>
      </c>
      <c r="AT79" s="2">
        <f t="shared" si="76"/>
        <v>25.0983333333333</v>
      </c>
      <c r="AU79" s="1">
        <f t="shared" si="77"/>
        <v>2165.61526835403</v>
      </c>
    </row>
    <row r="80" s="1" customFormat="1" spans="1:47">
      <c r="A80" s="6"/>
      <c r="B80" s="6"/>
      <c r="C80" s="9">
        <v>4</v>
      </c>
      <c r="D80" s="12">
        <v>7.95454578846666</v>
      </c>
      <c r="E80" s="13">
        <f t="shared" si="78"/>
        <v>3.3918389826129</v>
      </c>
      <c r="F80" s="9" t="s">
        <v>107</v>
      </c>
      <c r="G80" s="6">
        <v>5</v>
      </c>
      <c r="H80" s="11">
        <f t="shared" si="60"/>
        <v>7.95454578846666</v>
      </c>
      <c r="I80" s="11">
        <f t="shared" si="61"/>
        <v>281.104545788467</v>
      </c>
      <c r="J80" s="11">
        <f t="shared" si="62"/>
        <v>0.0477837192195363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0.283673007988934</v>
      </c>
      <c r="O80" s="11">
        <f t="shared" si="79"/>
        <v>0.0931922416485403</v>
      </c>
      <c r="P80" s="11">
        <f t="shared" si="65"/>
        <v>0.00445307190837303</v>
      </c>
      <c r="Q80" s="17">
        <f t="shared" si="66"/>
        <v>0.000578899348088493</v>
      </c>
      <c r="R80" s="11">
        <f t="shared" si="67"/>
        <v>0.0101740708333333</v>
      </c>
      <c r="S80" s="18">
        <f t="shared" si="68"/>
        <v>0.056899480804856</v>
      </c>
      <c r="T80" s="3">
        <v>0.01</v>
      </c>
      <c r="U80" s="19">
        <f t="shared" si="69"/>
        <v>0.00056899480804856</v>
      </c>
      <c r="V80" s="18"/>
      <c r="W80" s="3"/>
      <c r="X80" s="19"/>
      <c r="Y80" s="20">
        <v>0.02</v>
      </c>
      <c r="Z80" s="3">
        <v>0.17</v>
      </c>
      <c r="AA80" s="21">
        <f t="shared" si="70"/>
        <v>0.0034</v>
      </c>
      <c r="AB80" s="3">
        <v>0.01</v>
      </c>
      <c r="AC80" s="3">
        <v>0.03</v>
      </c>
      <c r="AD80" s="21">
        <f t="shared" si="71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2"/>
        <v>0.0079</v>
      </c>
      <c r="AQ80" s="1">
        <f t="shared" si="73"/>
        <v>0.0121689948080486</v>
      </c>
      <c r="AR80" s="27">
        <f t="shared" si="74"/>
        <v>7.82620833333333</v>
      </c>
      <c r="AS80" s="1">
        <f t="shared" si="75"/>
        <v>0.13</v>
      </c>
      <c r="AT80" s="2">
        <f t="shared" si="76"/>
        <v>25.0983333333333</v>
      </c>
      <c r="AU80" s="1">
        <f t="shared" si="77"/>
        <v>2081.94450162946</v>
      </c>
    </row>
    <row r="81" s="1" customFormat="1" spans="1:47">
      <c r="A81" s="6"/>
      <c r="B81" s="6"/>
      <c r="C81" s="9">
        <v>5</v>
      </c>
      <c r="D81" s="12">
        <v>12.3480063958065</v>
      </c>
      <c r="E81" s="13">
        <f t="shared" si="78"/>
        <v>7.95454578846666</v>
      </c>
      <c r="F81" s="9" t="s">
        <v>109</v>
      </c>
      <c r="G81" s="6">
        <v>6</v>
      </c>
      <c r="H81" s="11">
        <f t="shared" si="60"/>
        <v>12.3480063958065</v>
      </c>
      <c r="I81" s="11">
        <f t="shared" si="61"/>
        <v>285.498006395806</v>
      </c>
      <c r="J81" s="11">
        <f t="shared" si="62"/>
        <v>0.0814276467996228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0.167001253073501</v>
      </c>
      <c r="P81" s="11">
        <f t="shared" si="65"/>
        <v>0.0135985190503634</v>
      </c>
      <c r="Q81" s="17">
        <f t="shared" si="66"/>
        <v>0.00176780747654725</v>
      </c>
      <c r="R81" s="11">
        <f t="shared" si="67"/>
        <v>0.0101740708333333</v>
      </c>
      <c r="S81" s="18">
        <f t="shared" si="68"/>
        <v>0.173756159703093</v>
      </c>
      <c r="T81" s="3">
        <v>0.01</v>
      </c>
      <c r="U81" s="19">
        <f t="shared" si="69"/>
        <v>0.00173756159703093</v>
      </c>
      <c r="V81" s="18"/>
      <c r="W81" s="3"/>
      <c r="X81" s="19"/>
      <c r="Y81" s="20">
        <v>0.02</v>
      </c>
      <c r="Z81" s="3">
        <v>0.17</v>
      </c>
      <c r="AA81" s="21">
        <f t="shared" si="70"/>
        <v>0.0034</v>
      </c>
      <c r="AB81" s="3">
        <v>0.01</v>
      </c>
      <c r="AC81" s="3">
        <v>0.03</v>
      </c>
      <c r="AD81" s="21">
        <f t="shared" si="71"/>
        <v>0.0003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</v>
      </c>
      <c r="AO81" s="3">
        <v>0.79</v>
      </c>
      <c r="AP81" s="3">
        <f t="shared" si="72"/>
        <v>0.0079</v>
      </c>
      <c r="AQ81" s="1">
        <f t="shared" si="73"/>
        <v>0.0133375615970309</v>
      </c>
      <c r="AR81" s="27">
        <f t="shared" si="74"/>
        <v>7.82620833333333</v>
      </c>
      <c r="AS81" s="1">
        <f t="shared" si="75"/>
        <v>0.13</v>
      </c>
      <c r="AT81" s="2">
        <f t="shared" si="76"/>
        <v>25.0983333333333</v>
      </c>
      <c r="AU81" s="1">
        <f t="shared" si="77"/>
        <v>2281.8699054516</v>
      </c>
    </row>
    <row r="82" s="1" customFormat="1" spans="1:47">
      <c r="A82" s="6"/>
      <c r="B82" s="6"/>
      <c r="C82" s="9">
        <v>6</v>
      </c>
      <c r="D82" s="12">
        <v>15.2576882533333</v>
      </c>
      <c r="E82" s="13">
        <f t="shared" si="78"/>
        <v>12.3480063958065</v>
      </c>
      <c r="F82" s="9" t="s">
        <v>107</v>
      </c>
      <c r="G82" s="6">
        <v>7</v>
      </c>
      <c r="H82" s="11">
        <f t="shared" si="60"/>
        <v>15.2576882533333</v>
      </c>
      <c r="I82" s="11">
        <f t="shared" si="61"/>
        <v>288.407688253333</v>
      </c>
      <c r="J82" s="11">
        <f t="shared" si="62"/>
        <v>0.114868553460644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0.23166481735647</v>
      </c>
      <c r="P82" s="11">
        <f t="shared" si="65"/>
        <v>0.026611002457462</v>
      </c>
      <c r="Q82" s="17">
        <f t="shared" si="66"/>
        <v>0.00345943031947006</v>
      </c>
      <c r="R82" s="11">
        <f t="shared" si="67"/>
        <v>0.0101740708333333</v>
      </c>
      <c r="S82" s="18">
        <f t="shared" si="68"/>
        <v>0.340024202321841</v>
      </c>
      <c r="T82" s="3">
        <v>0.01</v>
      </c>
      <c r="U82" s="19">
        <f t="shared" si="69"/>
        <v>0.00340024202321841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0.0225002420232184</v>
      </c>
      <c r="AR82" s="27">
        <f t="shared" si="74"/>
        <v>7.82620833333333</v>
      </c>
      <c r="AS82" s="1">
        <f t="shared" si="75"/>
        <v>0.13</v>
      </c>
      <c r="AT82" s="2">
        <f t="shared" si="76"/>
        <v>25.0983333333333</v>
      </c>
      <c r="AU82" s="1">
        <f t="shared" si="77"/>
        <v>3849.47614034554</v>
      </c>
    </row>
    <row r="83" s="1" customFormat="1" spans="1:47">
      <c r="A83" s="6"/>
      <c r="B83" s="6"/>
      <c r="C83" s="9">
        <v>7</v>
      </c>
      <c r="D83" s="12">
        <v>17.566217176129</v>
      </c>
      <c r="E83" s="13">
        <f t="shared" si="78"/>
        <v>15.2576882533333</v>
      </c>
      <c r="F83" s="9" t="s">
        <v>107</v>
      </c>
      <c r="G83" s="6">
        <v>8</v>
      </c>
      <c r="H83" s="11">
        <f t="shared" si="60"/>
        <v>17.566217176129</v>
      </c>
      <c r="I83" s="11">
        <f t="shared" si="61"/>
        <v>290.716217176129</v>
      </c>
      <c r="J83" s="11">
        <f t="shared" si="62"/>
        <v>0.150186069772829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0.283315898232342</v>
      </c>
      <c r="P83" s="11">
        <f t="shared" si="65"/>
        <v>0.0425501012596743</v>
      </c>
      <c r="Q83" s="17">
        <f t="shared" si="66"/>
        <v>0.00553151316375766</v>
      </c>
      <c r="R83" s="11">
        <f t="shared" si="67"/>
        <v>0.0101740708333333</v>
      </c>
      <c r="S83" s="18">
        <f t="shared" si="68"/>
        <v>0.543687306130676</v>
      </c>
      <c r="T83" s="3">
        <v>0.01</v>
      </c>
      <c r="U83" s="19">
        <f t="shared" si="69"/>
        <v>0.00543687306130675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0.0245368730613068</v>
      </c>
      <c r="AR83" s="27">
        <f t="shared" si="74"/>
        <v>7.82620833333333</v>
      </c>
      <c r="AS83" s="1">
        <f t="shared" si="75"/>
        <v>0.13</v>
      </c>
      <c r="AT83" s="2">
        <f t="shared" si="76"/>
        <v>25.0983333333333</v>
      </c>
      <c r="AU83" s="1">
        <f t="shared" si="77"/>
        <v>4197.91517401096</v>
      </c>
    </row>
    <row r="84" s="1" customFormat="1" spans="1:47">
      <c r="A84" s="6"/>
      <c r="B84" s="6"/>
      <c r="C84" s="9">
        <v>8</v>
      </c>
      <c r="D84" s="12">
        <v>17.5273873641936</v>
      </c>
      <c r="E84" s="13">
        <f t="shared" si="78"/>
        <v>17.566217176129</v>
      </c>
      <c r="F84" s="9" t="s">
        <v>107</v>
      </c>
      <c r="G84" s="6">
        <v>9</v>
      </c>
      <c r="H84" s="11">
        <f t="shared" si="60"/>
        <v>17.5273873641936</v>
      </c>
      <c r="I84" s="11">
        <f t="shared" si="61"/>
        <v>290.677387364194</v>
      </c>
      <c r="J84" s="11">
        <f t="shared" si="62"/>
        <v>0.149515631139187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0.319027880306001</v>
      </c>
      <c r="P84" s="11">
        <f t="shared" si="65"/>
        <v>0.0476996548749487</v>
      </c>
      <c r="Q84" s="17">
        <f t="shared" si="66"/>
        <v>0.00620095513374333</v>
      </c>
      <c r="R84" s="11">
        <f t="shared" si="67"/>
        <v>0.0101740708333333</v>
      </c>
      <c r="S84" s="18">
        <f t="shared" si="68"/>
        <v>0.609486137390271</v>
      </c>
      <c r="T84" s="3">
        <v>0.01</v>
      </c>
      <c r="U84" s="19">
        <f t="shared" si="69"/>
        <v>0.00609486137390271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0.0176948613739027</v>
      </c>
      <c r="AR84" s="27">
        <f t="shared" si="74"/>
        <v>7.82620833333333</v>
      </c>
      <c r="AS84" s="1">
        <f t="shared" si="75"/>
        <v>0.13</v>
      </c>
      <c r="AT84" s="2">
        <f t="shared" si="76"/>
        <v>25.0983333333333</v>
      </c>
      <c r="AU84" s="1">
        <f t="shared" si="77"/>
        <v>3027.3428434801</v>
      </c>
    </row>
    <row r="85" s="1" customFormat="1" spans="1:47">
      <c r="A85" s="6"/>
      <c r="B85" s="6"/>
      <c r="C85" s="9">
        <v>9</v>
      </c>
      <c r="D85" s="12">
        <v>13.8139285756667</v>
      </c>
      <c r="E85" s="13">
        <f t="shared" si="78"/>
        <v>17.5273873641936</v>
      </c>
      <c r="F85" s="9" t="s">
        <v>107</v>
      </c>
      <c r="G85" s="6">
        <v>10</v>
      </c>
      <c r="H85" s="11">
        <f t="shared" si="60"/>
        <v>13.8139285756667</v>
      </c>
      <c r="I85" s="11">
        <f t="shared" si="61"/>
        <v>286.963928575667</v>
      </c>
      <c r="J85" s="11">
        <f t="shared" si="62"/>
        <v>0.0969246785783957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0.349590308764385</v>
      </c>
      <c r="P85" s="11">
        <f t="shared" si="65"/>
        <v>0.0338839283111102</v>
      </c>
      <c r="Q85" s="17">
        <f t="shared" si="66"/>
        <v>0.00440491068044432</v>
      </c>
      <c r="R85" s="11">
        <f t="shared" si="67"/>
        <v>0.0101740708333333</v>
      </c>
      <c r="S85" s="18">
        <f t="shared" si="68"/>
        <v>0.432954591392515</v>
      </c>
      <c r="T85" s="3">
        <v>0.01</v>
      </c>
      <c r="U85" s="19">
        <f t="shared" si="69"/>
        <v>0.00432954591392515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0.0159295459139252</v>
      </c>
      <c r="AR85" s="27">
        <f t="shared" si="74"/>
        <v>7.82620833333333</v>
      </c>
      <c r="AS85" s="1">
        <f t="shared" si="75"/>
        <v>0.13</v>
      </c>
      <c r="AT85" s="2">
        <f t="shared" si="76"/>
        <v>25.0983333333333</v>
      </c>
      <c r="AU85" s="1">
        <f t="shared" si="77"/>
        <v>2725.32210359853</v>
      </c>
    </row>
    <row r="86" s="1" customFormat="1" spans="1:47">
      <c r="A86" s="6"/>
      <c r="B86" s="6"/>
      <c r="C86" s="9">
        <v>10</v>
      </c>
      <c r="D86" s="12">
        <v>6.2398183426129</v>
      </c>
      <c r="E86" s="13">
        <f t="shared" si="78"/>
        <v>13.8139285756667</v>
      </c>
      <c r="F86" s="9" t="s">
        <v>107</v>
      </c>
      <c r="G86" s="6">
        <v>11</v>
      </c>
      <c r="H86" s="11">
        <f t="shared" si="60"/>
        <v>6.2398183426129</v>
      </c>
      <c r="I86" s="11">
        <f t="shared" si="61"/>
        <v>279.389818342613</v>
      </c>
      <c r="J86" s="11">
        <f t="shared" si="62"/>
        <v>0.0386327389437557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0.299921061430611</v>
      </c>
      <c r="O86" s="11">
        <f t="shared" si="79"/>
        <v>0.0940474023559971</v>
      </c>
      <c r="P86" s="11">
        <f t="shared" si="65"/>
        <v>0.00363330874355759</v>
      </c>
      <c r="Q86" s="17">
        <f t="shared" si="66"/>
        <v>0.000472330136662486</v>
      </c>
      <c r="R86" s="11">
        <f t="shared" si="67"/>
        <v>0.0101740708333333</v>
      </c>
      <c r="S86" s="18">
        <f t="shared" si="68"/>
        <v>0.0464248917075544</v>
      </c>
      <c r="T86" s="3">
        <v>0.01</v>
      </c>
      <c r="U86" s="19">
        <f t="shared" si="69"/>
        <v>0.000464248917075544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0.0120642489170755</v>
      </c>
      <c r="AR86" s="27">
        <f t="shared" si="74"/>
        <v>7.82620833333333</v>
      </c>
      <c r="AS86" s="1">
        <f t="shared" si="75"/>
        <v>0.13</v>
      </c>
      <c r="AT86" s="2">
        <f t="shared" si="76"/>
        <v>25.0983333333333</v>
      </c>
      <c r="AU86" s="1">
        <f t="shared" si="77"/>
        <v>2064.02394736681</v>
      </c>
    </row>
    <row r="87" s="1" customFormat="1" spans="1:48">
      <c r="A87" s="6"/>
      <c r="B87" s="6"/>
      <c r="C87" s="9">
        <v>11</v>
      </c>
      <c r="D87" s="12">
        <v>0.233572728866667</v>
      </c>
      <c r="E87" s="13">
        <f t="shared" si="78"/>
        <v>6.2398183426129</v>
      </c>
      <c r="F87" s="9" t="s">
        <v>109</v>
      </c>
      <c r="G87" s="6">
        <v>12</v>
      </c>
      <c r="H87" s="11">
        <f t="shared" si="60"/>
        <v>0.233572728866667</v>
      </c>
      <c r="I87" s="11">
        <f t="shared" si="61"/>
        <v>273.383572728867</v>
      </c>
      <c r="J87" s="11">
        <f t="shared" si="62"/>
        <v>0.0179652663542693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0.168676176945773</v>
      </c>
      <c r="P87" s="11">
        <f t="shared" si="65"/>
        <v>0.00303031244645067</v>
      </c>
      <c r="Q87" s="17">
        <f t="shared" si="66"/>
        <v>0.000393940618038587</v>
      </c>
      <c r="R87" s="11">
        <f t="shared" si="67"/>
        <v>0.0101740708333333</v>
      </c>
      <c r="S87" s="18">
        <f t="shared" si="68"/>
        <v>0.0387200585185548</v>
      </c>
      <c r="T87" s="3">
        <v>0.01</v>
      </c>
      <c r="U87" s="19">
        <f t="shared" si="69"/>
        <v>0.000387200585185548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0.0119872005851855</v>
      </c>
      <c r="AR87" s="27">
        <f t="shared" si="74"/>
        <v>7.82620833333333</v>
      </c>
      <c r="AS87" s="1">
        <f t="shared" si="75"/>
        <v>0.13</v>
      </c>
      <c r="AT87" s="2">
        <f t="shared" si="76"/>
        <v>25.0983333333333</v>
      </c>
      <c r="AU87" s="1">
        <f t="shared" si="77"/>
        <v>2050.84205736945</v>
      </c>
      <c r="AV87" s="1">
        <f>SUM(AU76:AU87)</f>
        <v>30532.9072403438</v>
      </c>
    </row>
    <row r="88" s="1" customFormat="1" spans="1:46">
      <c r="A88" s="6"/>
      <c r="B88" s="6"/>
      <c r="C88" s="9">
        <v>12</v>
      </c>
      <c r="D88" s="12">
        <v>-3.4245407333871</v>
      </c>
      <c r="E88" s="13">
        <f t="shared" si="78"/>
        <v>0.233572728866667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-1.43</v>
      </c>
      <c r="E91" s="9"/>
      <c r="F91" s="9"/>
      <c r="G91" s="6">
        <v>1</v>
      </c>
      <c r="H91" s="11">
        <f t="shared" ref="H91:H102" si="80">E92</f>
        <v>-1.43</v>
      </c>
      <c r="I91" s="11">
        <f t="shared" ref="I91:I102" si="81">H91+273.15</f>
        <v>271.72</v>
      </c>
      <c r="J91" s="11">
        <f t="shared" ref="J91:J102" si="82">EXP(($C$18*(I91-$C$16))/($C$19*I91*$C$16))</f>
        <v>0.0144455514449024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0.00109670626569699</v>
      </c>
      <c r="Q91" s="17">
        <f t="shared" ref="Q91:Q102" si="86">P91*$B$93</f>
        <v>0.000197407127825458</v>
      </c>
      <c r="R91" s="11">
        <f t="shared" ref="R91:R102" si="87">L91*$B$93</f>
        <v>0.0136656</v>
      </c>
      <c r="S91" s="18">
        <f t="shared" ref="S91:S102" si="88">Q91/R91</f>
        <v>0.0144455514449024</v>
      </c>
      <c r="T91" s="3">
        <v>0.01</v>
      </c>
      <c r="U91" s="19">
        <f t="shared" ref="U91:U102" si="89">S91*T91</f>
        <v>0.000144455514449024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0.014944455514449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206.388333333333</v>
      </c>
      <c r="AU91" s="1">
        <f t="shared" ref="AU91:AU102" si="96">AT91*10000*AS91*0.67*AR91*AQ91</f>
        <v>28240.2637039981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-3.34325670432258</v>
      </c>
      <c r="E92" s="13">
        <f t="shared" ref="E92:E103" si="97">D91</f>
        <v>-1.43</v>
      </c>
      <c r="F92" s="9" t="s">
        <v>107</v>
      </c>
      <c r="G92" s="6">
        <v>2</v>
      </c>
      <c r="H92" s="11">
        <f t="shared" si="80"/>
        <v>-3.34325670432258</v>
      </c>
      <c r="I92" s="11">
        <f t="shared" si="81"/>
        <v>269.806743295677</v>
      </c>
      <c r="J92" s="11">
        <f t="shared" si="82"/>
        <v>0.0112041102126827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0.150743293734303</v>
      </c>
      <c r="P92" s="11">
        <f t="shared" si="85"/>
        <v>0.00168894447682193</v>
      </c>
      <c r="Q92" s="17">
        <f t="shared" si="86"/>
        <v>0.000304010005827948</v>
      </c>
      <c r="R92" s="11">
        <f t="shared" si="87"/>
        <v>0.0136656</v>
      </c>
      <c r="S92" s="18">
        <f t="shared" si="88"/>
        <v>0.0222463708748938</v>
      </c>
      <c r="T92" s="3">
        <v>0.01</v>
      </c>
      <c r="U92" s="19">
        <f t="shared" si="89"/>
        <v>0.000222463708748938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0.0150224637087489</v>
      </c>
      <c r="AR92" s="27">
        <f t="shared" si="93"/>
        <v>7.592</v>
      </c>
      <c r="AS92" s="1">
        <f t="shared" si="94"/>
        <v>0.18</v>
      </c>
      <c r="AT92" s="2">
        <f t="shared" si="95"/>
        <v>206.388333333333</v>
      </c>
      <c r="AU92" s="1">
        <f t="shared" si="96"/>
        <v>28387.6743591386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-1.56026249503571</v>
      </c>
      <c r="E93" s="13">
        <f t="shared" si="97"/>
        <v>-3.34325670432258</v>
      </c>
      <c r="F93" s="9" t="s">
        <v>107</v>
      </c>
      <c r="G93" s="6">
        <v>3</v>
      </c>
      <c r="H93" s="11">
        <f t="shared" si="80"/>
        <v>-1.56026249503571</v>
      </c>
      <c r="I93" s="11">
        <f t="shared" si="81"/>
        <v>271.589737504964</v>
      </c>
      <c r="J93" s="11">
        <f t="shared" si="82"/>
        <v>0.0141993970718877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0.224974349257481</v>
      </c>
      <c r="P93" s="11">
        <f t="shared" si="85"/>
        <v>0.00319450011609653</v>
      </c>
      <c r="Q93" s="17">
        <f t="shared" si="86"/>
        <v>0.000575010020897375</v>
      </c>
      <c r="R93" s="11">
        <f t="shared" si="87"/>
        <v>0.0136656</v>
      </c>
      <c r="S93" s="18">
        <f t="shared" si="88"/>
        <v>0.0420771880413136</v>
      </c>
      <c r="T93" s="3">
        <v>0.01</v>
      </c>
      <c r="U93" s="19">
        <f t="shared" si="89"/>
        <v>0.000420771880413136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0.0152207718804131</v>
      </c>
      <c r="AR93" s="27">
        <f t="shared" si="93"/>
        <v>7.592</v>
      </c>
      <c r="AS93" s="1">
        <f t="shared" si="94"/>
        <v>0.18</v>
      </c>
      <c r="AT93" s="2">
        <f t="shared" si="95"/>
        <v>206.388333333333</v>
      </c>
      <c r="AU93" s="1">
        <f t="shared" si="96"/>
        <v>28762.4136768099</v>
      </c>
    </row>
    <row r="94" s="1" customFormat="1" spans="1:47">
      <c r="A94" s="6"/>
      <c r="B94" s="6"/>
      <c r="C94" s="9">
        <v>3</v>
      </c>
      <c r="D94" s="12">
        <v>3.3918389826129</v>
      </c>
      <c r="E94" s="13">
        <f t="shared" si="97"/>
        <v>-1.56026249503571</v>
      </c>
      <c r="F94" s="9" t="s">
        <v>107</v>
      </c>
      <c r="G94" s="6">
        <v>4</v>
      </c>
      <c r="H94" s="11">
        <f t="shared" si="80"/>
        <v>3.3918389826129</v>
      </c>
      <c r="I94" s="11">
        <f t="shared" si="81"/>
        <v>276.541838982613</v>
      </c>
      <c r="J94" s="11">
        <f t="shared" si="82"/>
        <v>0.026982639958829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0.297699849141385</v>
      </c>
      <c r="P94" s="11">
        <f t="shared" si="85"/>
        <v>0.00803272784517969</v>
      </c>
      <c r="Q94" s="17">
        <f t="shared" si="86"/>
        <v>0.00144589101213234</v>
      </c>
      <c r="R94" s="11">
        <f t="shared" si="87"/>
        <v>0.0136656</v>
      </c>
      <c r="S94" s="18">
        <f t="shared" si="88"/>
        <v>0.105805161290565</v>
      </c>
      <c r="T94" s="3">
        <v>0.01</v>
      </c>
      <c r="U94" s="19">
        <f t="shared" si="89"/>
        <v>0.00105805161290565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0.0158580516129057</v>
      </c>
      <c r="AR94" s="27">
        <f t="shared" si="93"/>
        <v>7.592</v>
      </c>
      <c r="AS94" s="1">
        <f t="shared" si="94"/>
        <v>0.18</v>
      </c>
      <c r="AT94" s="2">
        <f t="shared" si="95"/>
        <v>206.388333333333</v>
      </c>
      <c r="AU94" s="1">
        <f t="shared" si="96"/>
        <v>29966.6695081048</v>
      </c>
    </row>
    <row r="95" s="1" customFormat="1" spans="1:47">
      <c r="A95" s="6"/>
      <c r="B95" s="6"/>
      <c r="C95" s="9">
        <v>4</v>
      </c>
      <c r="D95" s="12">
        <v>7.95454578846666</v>
      </c>
      <c r="E95" s="13">
        <f t="shared" si="97"/>
        <v>3.3918389826129</v>
      </c>
      <c r="F95" s="9" t="s">
        <v>107</v>
      </c>
      <c r="G95" s="6">
        <v>5</v>
      </c>
      <c r="H95" s="11">
        <f t="shared" si="80"/>
        <v>7.95454578846666</v>
      </c>
      <c r="I95" s="11">
        <f t="shared" si="81"/>
        <v>281.104545788467</v>
      </c>
      <c r="J95" s="11">
        <f t="shared" si="82"/>
        <v>0.0477837192195363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0.275183765231395</v>
      </c>
      <c r="O95" s="11">
        <f t="shared" si="98"/>
        <v>0.0904033560648102</v>
      </c>
      <c r="P95" s="11">
        <f t="shared" si="85"/>
        <v>0.00431980858270465</v>
      </c>
      <c r="Q95" s="17">
        <f t="shared" si="86"/>
        <v>0.000777565544886838</v>
      </c>
      <c r="R95" s="11">
        <f t="shared" si="87"/>
        <v>0.0136656</v>
      </c>
      <c r="S95" s="18">
        <f t="shared" si="88"/>
        <v>0.0568994808048558</v>
      </c>
      <c r="T95" s="3">
        <v>0.01</v>
      </c>
      <c r="U95" s="19">
        <f t="shared" si="89"/>
        <v>0.000568994808048558</v>
      </c>
      <c r="V95" s="18"/>
      <c r="W95" s="3"/>
      <c r="X95" s="19"/>
      <c r="Y95" s="20">
        <v>0.02</v>
      </c>
      <c r="Z95" s="3">
        <v>0.49</v>
      </c>
      <c r="AA95" s="21">
        <f t="shared" si="90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1"/>
        <v>0.005</v>
      </c>
      <c r="AQ95" s="1">
        <f t="shared" si="92"/>
        <v>0.0153689948080486</v>
      </c>
      <c r="AR95" s="27">
        <f t="shared" si="93"/>
        <v>7.592</v>
      </c>
      <c r="AS95" s="1">
        <f t="shared" si="94"/>
        <v>0.18</v>
      </c>
      <c r="AT95" s="2">
        <f t="shared" si="95"/>
        <v>206.388333333333</v>
      </c>
      <c r="AU95" s="1">
        <f t="shared" si="96"/>
        <v>29042.5078267344</v>
      </c>
    </row>
    <row r="96" s="1" customFormat="1" spans="1:47">
      <c r="A96" s="6"/>
      <c r="B96" s="6"/>
      <c r="C96" s="9">
        <v>5</v>
      </c>
      <c r="D96" s="12">
        <v>12.3480063958065</v>
      </c>
      <c r="E96" s="13">
        <f t="shared" si="97"/>
        <v>7.95454578846666</v>
      </c>
      <c r="F96" s="9" t="s">
        <v>109</v>
      </c>
      <c r="G96" s="6">
        <v>6</v>
      </c>
      <c r="H96" s="11">
        <f t="shared" si="80"/>
        <v>12.3480063958065</v>
      </c>
      <c r="I96" s="11">
        <f t="shared" si="81"/>
        <v>285.498006395806</v>
      </c>
      <c r="J96" s="11">
        <f t="shared" si="82"/>
        <v>0.0814276467996228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0.162003547482106</v>
      </c>
      <c r="P96" s="11">
        <f t="shared" si="85"/>
        <v>0.0131915676446588</v>
      </c>
      <c r="Q96" s="17">
        <f t="shared" si="86"/>
        <v>0.00237448217603859</v>
      </c>
      <c r="R96" s="11">
        <f t="shared" si="87"/>
        <v>0.0136656</v>
      </c>
      <c r="S96" s="18">
        <f t="shared" si="88"/>
        <v>0.173756159703093</v>
      </c>
      <c r="T96" s="3">
        <v>0.01</v>
      </c>
      <c r="U96" s="19">
        <f t="shared" si="89"/>
        <v>0.00173756159703093</v>
      </c>
      <c r="V96" s="18"/>
      <c r="W96" s="3"/>
      <c r="X96" s="19"/>
      <c r="Y96" s="20">
        <v>0.02</v>
      </c>
      <c r="Z96" s="3">
        <v>0.49</v>
      </c>
      <c r="AA96" s="21">
        <f t="shared" si="90"/>
        <v>0.0098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</v>
      </c>
      <c r="AO96" s="3">
        <v>0.5</v>
      </c>
      <c r="AP96" s="3">
        <f t="shared" si="91"/>
        <v>0.005</v>
      </c>
      <c r="AQ96" s="1">
        <f t="shared" si="92"/>
        <v>0.0165375615970309</v>
      </c>
      <c r="AR96" s="27">
        <f t="shared" si="93"/>
        <v>7.592</v>
      </c>
      <c r="AS96" s="1">
        <f t="shared" si="94"/>
        <v>0.18</v>
      </c>
      <c r="AT96" s="2">
        <f t="shared" si="95"/>
        <v>206.388333333333</v>
      </c>
      <c r="AU96" s="1">
        <f t="shared" si="96"/>
        <v>31250.7270719715</v>
      </c>
    </row>
    <row r="97" s="1" customFormat="1" spans="1:47">
      <c r="A97" s="6"/>
      <c r="B97" s="6"/>
      <c r="C97" s="9">
        <v>6</v>
      </c>
      <c r="D97" s="12">
        <v>15.2576882533333</v>
      </c>
      <c r="E97" s="13">
        <f t="shared" si="97"/>
        <v>12.3480063958065</v>
      </c>
      <c r="F97" s="9" t="s">
        <v>107</v>
      </c>
      <c r="G97" s="6">
        <v>7</v>
      </c>
      <c r="H97" s="11">
        <f t="shared" si="80"/>
        <v>15.2576882533333</v>
      </c>
      <c r="I97" s="11">
        <f t="shared" si="81"/>
        <v>288.407688253333</v>
      </c>
      <c r="J97" s="11">
        <f t="shared" si="82"/>
        <v>0.114868553460644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0.224731979837447</v>
      </c>
      <c r="P97" s="11">
        <f t="shared" si="85"/>
        <v>0.0258146374402741</v>
      </c>
      <c r="Q97" s="17">
        <f t="shared" si="86"/>
        <v>0.00464663473924933</v>
      </c>
      <c r="R97" s="11">
        <f t="shared" si="87"/>
        <v>0.0136656</v>
      </c>
      <c r="S97" s="18">
        <f t="shared" si="88"/>
        <v>0.34002420232184</v>
      </c>
      <c r="T97" s="3">
        <v>0.01</v>
      </c>
      <c r="U97" s="19">
        <f t="shared" si="89"/>
        <v>0.0034002420232184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0.0305002420232184</v>
      </c>
      <c r="AR97" s="27">
        <f t="shared" si="93"/>
        <v>7.592</v>
      </c>
      <c r="AS97" s="1">
        <f t="shared" si="94"/>
        <v>0.18</v>
      </c>
      <c r="AT97" s="2">
        <f t="shared" si="95"/>
        <v>206.388333333333</v>
      </c>
      <c r="AU97" s="1">
        <f t="shared" si="96"/>
        <v>57635.7483843203</v>
      </c>
    </row>
    <row r="98" s="1" customFormat="1" spans="1:47">
      <c r="A98" s="6"/>
      <c r="B98" s="6"/>
      <c r="C98" s="9">
        <v>7</v>
      </c>
      <c r="D98" s="12">
        <v>17.566217176129</v>
      </c>
      <c r="E98" s="13">
        <f t="shared" si="97"/>
        <v>15.2576882533333</v>
      </c>
      <c r="F98" s="9" t="s">
        <v>107</v>
      </c>
      <c r="G98" s="6">
        <v>8</v>
      </c>
      <c r="H98" s="11">
        <f t="shared" si="80"/>
        <v>17.566217176129</v>
      </c>
      <c r="I98" s="11">
        <f t="shared" si="81"/>
        <v>290.716217176129</v>
      </c>
      <c r="J98" s="11">
        <f t="shared" si="82"/>
        <v>0.150186069772829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0.274837342397173</v>
      </c>
      <c r="P98" s="11">
        <f t="shared" si="85"/>
        <v>0.0412767402814408</v>
      </c>
      <c r="Q98" s="17">
        <f t="shared" si="86"/>
        <v>0.00742981325065934</v>
      </c>
      <c r="R98" s="11">
        <f t="shared" si="87"/>
        <v>0.0136656</v>
      </c>
      <c r="S98" s="18">
        <f t="shared" si="88"/>
        <v>0.543687306130674</v>
      </c>
      <c r="T98" s="3">
        <v>0.01</v>
      </c>
      <c r="U98" s="19">
        <f t="shared" si="89"/>
        <v>0.00543687306130674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0.0325368730613067</v>
      </c>
      <c r="AR98" s="27">
        <f t="shared" si="93"/>
        <v>7.592</v>
      </c>
      <c r="AS98" s="1">
        <f t="shared" si="94"/>
        <v>0.18</v>
      </c>
      <c r="AT98" s="2">
        <f t="shared" si="95"/>
        <v>206.388333333333</v>
      </c>
      <c r="AU98" s="1">
        <f t="shared" si="96"/>
        <v>61484.332732392</v>
      </c>
    </row>
    <row r="99" s="1" customFormat="1" spans="1:47">
      <c r="A99" s="6"/>
      <c r="B99" s="6"/>
      <c r="C99" s="9">
        <v>8</v>
      </c>
      <c r="D99" s="12">
        <v>17.5273873641936</v>
      </c>
      <c r="E99" s="13">
        <f t="shared" si="97"/>
        <v>17.566217176129</v>
      </c>
      <c r="F99" s="9" t="s">
        <v>107</v>
      </c>
      <c r="G99" s="6">
        <v>9</v>
      </c>
      <c r="H99" s="11">
        <f t="shared" si="80"/>
        <v>17.5273873641936</v>
      </c>
      <c r="I99" s="11">
        <f t="shared" si="81"/>
        <v>290.677387364194</v>
      </c>
      <c r="J99" s="11">
        <f t="shared" si="82"/>
        <v>0.149515631139187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0.309480602115732</v>
      </c>
      <c r="P99" s="11">
        <f t="shared" si="85"/>
        <v>0.0462721875506692</v>
      </c>
      <c r="Q99" s="17">
        <f t="shared" si="86"/>
        <v>0.00832899375912046</v>
      </c>
      <c r="R99" s="11">
        <f t="shared" si="87"/>
        <v>0.0136656</v>
      </c>
      <c r="S99" s="18">
        <f t="shared" si="88"/>
        <v>0.609486137390269</v>
      </c>
      <c r="T99" s="3">
        <v>0.01</v>
      </c>
      <c r="U99" s="19">
        <f t="shared" si="89"/>
        <v>0.00609486137390269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0.0208948613739027</v>
      </c>
      <c r="AR99" s="27">
        <f t="shared" si="93"/>
        <v>7.592</v>
      </c>
      <c r="AS99" s="1">
        <f t="shared" si="94"/>
        <v>0.18</v>
      </c>
      <c r="AT99" s="2">
        <f t="shared" si="95"/>
        <v>206.388333333333</v>
      </c>
      <c r="AU99" s="1">
        <f t="shared" si="96"/>
        <v>39484.6366056617</v>
      </c>
    </row>
    <row r="100" s="1" customFormat="1" spans="1:47">
      <c r="A100" s="6"/>
      <c r="B100" s="6"/>
      <c r="C100" s="9">
        <v>9</v>
      </c>
      <c r="D100" s="12">
        <v>13.8139285756667</v>
      </c>
      <c r="E100" s="13">
        <f t="shared" si="97"/>
        <v>17.5273873641936</v>
      </c>
      <c r="F100" s="9" t="s">
        <v>107</v>
      </c>
      <c r="G100" s="6">
        <v>10</v>
      </c>
      <c r="H100" s="11">
        <f t="shared" si="80"/>
        <v>13.8139285756667</v>
      </c>
      <c r="I100" s="11">
        <f t="shared" si="81"/>
        <v>286.963928575667</v>
      </c>
      <c r="J100" s="11">
        <f t="shared" si="82"/>
        <v>0.0969246785783957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0.339128414565063</v>
      </c>
      <c r="P100" s="11">
        <f t="shared" si="85"/>
        <v>0.0328699125785196</v>
      </c>
      <c r="Q100" s="17">
        <f t="shared" si="86"/>
        <v>0.00591658426413353</v>
      </c>
      <c r="R100" s="11">
        <f t="shared" si="87"/>
        <v>0.0136656</v>
      </c>
      <c r="S100" s="18">
        <f t="shared" si="88"/>
        <v>0.432954591392514</v>
      </c>
      <c r="T100" s="3">
        <v>0.01</v>
      </c>
      <c r="U100" s="19">
        <f t="shared" si="89"/>
        <v>0.00432954591392513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0.0191295459139251</v>
      </c>
      <c r="AR100" s="27">
        <f t="shared" si="93"/>
        <v>7.592</v>
      </c>
      <c r="AS100" s="1">
        <f t="shared" si="94"/>
        <v>0.18</v>
      </c>
      <c r="AT100" s="2">
        <f t="shared" si="95"/>
        <v>206.388333333333</v>
      </c>
      <c r="AU100" s="1">
        <f t="shared" si="96"/>
        <v>36148.752333243</v>
      </c>
    </row>
    <row r="101" s="1" customFormat="1" spans="1:47">
      <c r="A101" s="6"/>
      <c r="B101" s="6"/>
      <c r="C101" s="9">
        <v>10</v>
      </c>
      <c r="D101" s="12">
        <v>6.2398183426129</v>
      </c>
      <c r="E101" s="13">
        <f t="shared" si="97"/>
        <v>13.8139285756667</v>
      </c>
      <c r="F101" s="9" t="s">
        <v>107</v>
      </c>
      <c r="G101" s="6">
        <v>11</v>
      </c>
      <c r="H101" s="11">
        <f t="shared" si="80"/>
        <v>6.2398183426129</v>
      </c>
      <c r="I101" s="11">
        <f t="shared" si="81"/>
        <v>279.389818342613</v>
      </c>
      <c r="J101" s="11">
        <f t="shared" si="82"/>
        <v>0.0386327389437557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0.290945576887216</v>
      </c>
      <c r="O101" s="11">
        <f t="shared" si="98"/>
        <v>0.0912329250993271</v>
      </c>
      <c r="P101" s="11">
        <f t="shared" si="85"/>
        <v>0.00352457777843752</v>
      </c>
      <c r="Q101" s="17">
        <f t="shared" si="86"/>
        <v>0.000634424000118753</v>
      </c>
      <c r="R101" s="11">
        <f t="shared" si="87"/>
        <v>0.0136656</v>
      </c>
      <c r="S101" s="18">
        <f t="shared" si="88"/>
        <v>0.0464248917075543</v>
      </c>
      <c r="T101" s="3">
        <v>0.01</v>
      </c>
      <c r="U101" s="19">
        <f t="shared" si="89"/>
        <v>0.000464248917075543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0.0152642489170755</v>
      </c>
      <c r="AR101" s="27">
        <f t="shared" si="93"/>
        <v>7.592</v>
      </c>
      <c r="AS101" s="1">
        <f t="shared" si="94"/>
        <v>0.18</v>
      </c>
      <c r="AT101" s="2">
        <f t="shared" si="95"/>
        <v>206.388333333333</v>
      </c>
      <c r="AU101" s="1">
        <f t="shared" si="96"/>
        <v>28844.5714362029</v>
      </c>
    </row>
    <row r="102" s="1" customFormat="1" spans="1:48">
      <c r="A102" s="6"/>
      <c r="B102" s="6"/>
      <c r="C102" s="9">
        <v>11</v>
      </c>
      <c r="D102" s="12">
        <v>0.233572728866667</v>
      </c>
      <c r="E102" s="13">
        <f t="shared" si="97"/>
        <v>6.2398183426129</v>
      </c>
      <c r="F102" s="9" t="s">
        <v>109</v>
      </c>
      <c r="G102" s="6">
        <v>12</v>
      </c>
      <c r="H102" s="11">
        <f t="shared" si="80"/>
        <v>0.233572728866667</v>
      </c>
      <c r="I102" s="11">
        <f t="shared" si="81"/>
        <v>273.383572728867</v>
      </c>
      <c r="J102" s="11">
        <f t="shared" si="82"/>
        <v>0.0179652663542693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0.16362834732089</v>
      </c>
      <c r="P102" s="11">
        <f t="shared" si="85"/>
        <v>0.00293962684272867</v>
      </c>
      <c r="Q102" s="17">
        <f t="shared" si="86"/>
        <v>0.000529132831691161</v>
      </c>
      <c r="R102" s="11">
        <f t="shared" si="87"/>
        <v>0.0136656</v>
      </c>
      <c r="S102" s="18">
        <f t="shared" si="88"/>
        <v>0.0387200585185547</v>
      </c>
      <c r="T102" s="3">
        <v>0.01</v>
      </c>
      <c r="U102" s="19">
        <f t="shared" si="89"/>
        <v>0.000387200585185547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0.0151872005851855</v>
      </c>
      <c r="AR102" s="27">
        <f t="shared" si="93"/>
        <v>7.592</v>
      </c>
      <c r="AS102" s="1">
        <f t="shared" si="94"/>
        <v>0.18</v>
      </c>
      <c r="AT102" s="2">
        <f t="shared" si="95"/>
        <v>206.388333333333</v>
      </c>
      <c r="AU102" s="1">
        <f t="shared" si="96"/>
        <v>28698.9746154674</v>
      </c>
      <c r="AV102" s="1">
        <f>SUM(AU91:AU102)</f>
        <v>427947.272254044</v>
      </c>
    </row>
    <row r="103" s="1" customFormat="1" spans="1:46">
      <c r="A103" s="6"/>
      <c r="B103" s="6"/>
      <c r="C103" s="9">
        <v>12</v>
      </c>
      <c r="D103" s="12">
        <v>-3.4245407333871</v>
      </c>
      <c r="E103" s="13">
        <f t="shared" si="97"/>
        <v>0.233572728866667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108.2955</v>
      </c>
      <c r="C107" s="9" t="s">
        <v>106</v>
      </c>
      <c r="D107" s="10">
        <v>-1.43</v>
      </c>
      <c r="E107" s="9"/>
      <c r="F107" s="9"/>
      <c r="G107" s="6">
        <v>1</v>
      </c>
      <c r="H107" s="11">
        <f t="shared" ref="H107:H118" si="99">E108</f>
        <v>-1.43</v>
      </c>
      <c r="I107" s="11">
        <f t="shared" ref="I107:I118" si="100">H107+273.15</f>
        <v>271.72</v>
      </c>
      <c r="J107" s="11">
        <f t="shared" ref="J107:J118" si="101">EXP(($C$18*(I107-$C$16))/($C$19*I107*$C$16))</f>
        <v>0.0144455514449024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107</v>
      </c>
      <c r="N107" s="6"/>
      <c r="O107" s="11">
        <f>L107</f>
        <v>2.43664875</v>
      </c>
      <c r="P107" s="11">
        <f t="shared" ref="P107:P118" si="104">O107*J107</f>
        <v>0.0351987348712822</v>
      </c>
      <c r="Q107" s="17">
        <f t="shared" ref="Q107:Q118" si="105">P107*$B$109</f>
        <v>0.015839430692077</v>
      </c>
      <c r="R107" s="11">
        <f t="shared" ref="R107:R118" si="106">L107*$B$109</f>
        <v>1.0964919375</v>
      </c>
      <c r="S107" s="18">
        <f t="shared" ref="S107:S118" si="107">Q107/R107</f>
        <v>0.0144455514449024</v>
      </c>
      <c r="T107" s="3">
        <v>0.27</v>
      </c>
      <c r="U107" s="19">
        <f t="shared" ref="U107:U118" si="108">S107*T107</f>
        <v>0.00390029889012365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0.227575940115372</v>
      </c>
      <c r="AC107" s="27">
        <f t="shared" ref="AC107:AC118" si="110">$B$107/12</f>
        <v>9.024625</v>
      </c>
      <c r="AD107" s="1">
        <f t="shared" ref="AD107:AD118" si="111">$B$109</f>
        <v>0.45</v>
      </c>
      <c r="AE107" s="28">
        <f t="shared" ref="AE107:AE118" si="112">$E$9/12</f>
        <v>750.39</v>
      </c>
      <c r="AF107" s="1">
        <f t="shared" ref="AF107:AF118" si="113">AE107*10000*AC107*AB107</f>
        <v>15411416.1605501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-3.34325670432258</v>
      </c>
      <c r="E108" s="13">
        <f t="shared" ref="E108:E119" si="114">D107</f>
        <v>-1.43</v>
      </c>
      <c r="F108" s="9" t="s">
        <v>107</v>
      </c>
      <c r="G108" s="6">
        <v>2</v>
      </c>
      <c r="H108" s="11">
        <f t="shared" si="99"/>
        <v>-3.34325670432258</v>
      </c>
      <c r="I108" s="11">
        <f t="shared" si="100"/>
        <v>269.806743295677</v>
      </c>
      <c r="J108" s="11">
        <f t="shared" si="101"/>
        <v>0.0112041102126827</v>
      </c>
      <c r="K108" s="11">
        <f t="shared" si="102"/>
        <v>9.024625</v>
      </c>
      <c r="L108" s="11">
        <f t="shared" si="103"/>
        <v>2.43664875</v>
      </c>
      <c r="M108" s="6" t="s">
        <v>107</v>
      </c>
      <c r="N108" s="6"/>
      <c r="O108" s="11">
        <f t="shared" ref="O108:O118" si="115">L108+O107-P107-N108</f>
        <v>4.83809876512872</v>
      </c>
      <c r="P108" s="11">
        <f t="shared" si="104"/>
        <v>0.0542065917843463</v>
      </c>
      <c r="Q108" s="17">
        <f t="shared" si="105"/>
        <v>0.0243929663029558</v>
      </c>
      <c r="R108" s="11">
        <f t="shared" si="106"/>
        <v>1.0964919375</v>
      </c>
      <c r="S108" s="18">
        <f t="shared" si="107"/>
        <v>0.0222463708748938</v>
      </c>
      <c r="T108" s="3">
        <v>0.27</v>
      </c>
      <c r="U108" s="19">
        <f t="shared" si="108"/>
        <v>0.00600652013622131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0.228210965821071</v>
      </c>
      <c r="AC108" s="27">
        <f t="shared" si="110"/>
        <v>9.024625</v>
      </c>
      <c r="AD108" s="1">
        <f t="shared" si="111"/>
        <v>0.45</v>
      </c>
      <c r="AE108" s="28">
        <f t="shared" si="112"/>
        <v>750.39</v>
      </c>
      <c r="AF108" s="1">
        <f t="shared" si="113"/>
        <v>15454420.0273833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-1.56026249503571</v>
      </c>
      <c r="E109" s="13">
        <f t="shared" si="114"/>
        <v>-3.34325670432258</v>
      </c>
      <c r="F109" s="9" t="s">
        <v>107</v>
      </c>
      <c r="G109" s="6">
        <v>3</v>
      </c>
      <c r="H109" s="11">
        <f t="shared" si="99"/>
        <v>-1.56026249503571</v>
      </c>
      <c r="I109" s="11">
        <f t="shared" si="100"/>
        <v>271.589737504964</v>
      </c>
      <c r="J109" s="11">
        <f t="shared" si="101"/>
        <v>0.0141993970718877</v>
      </c>
      <c r="K109" s="11">
        <f t="shared" si="102"/>
        <v>9.024625</v>
      </c>
      <c r="L109" s="11">
        <f t="shared" si="103"/>
        <v>2.43664875</v>
      </c>
      <c r="M109" s="6" t="s">
        <v>107</v>
      </c>
      <c r="N109" s="6"/>
      <c r="O109" s="11">
        <f t="shared" si="115"/>
        <v>7.22054092334437</v>
      </c>
      <c r="P109" s="11">
        <f t="shared" si="104"/>
        <v>0.102527327644382</v>
      </c>
      <c r="Q109" s="17">
        <f t="shared" si="105"/>
        <v>0.0461372974399718</v>
      </c>
      <c r="R109" s="11">
        <f t="shared" si="106"/>
        <v>1.0964919375</v>
      </c>
      <c r="S109" s="18">
        <f t="shared" si="107"/>
        <v>0.0420771880413136</v>
      </c>
      <c r="T109" s="3">
        <v>0.27</v>
      </c>
      <c r="U109" s="19">
        <f t="shared" si="108"/>
        <v>0.0113608407711547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0.229825293492503</v>
      </c>
      <c r="AC109" s="27">
        <f t="shared" si="110"/>
        <v>9.024625</v>
      </c>
      <c r="AD109" s="1">
        <f t="shared" si="111"/>
        <v>0.45</v>
      </c>
      <c r="AE109" s="28">
        <f t="shared" si="112"/>
        <v>750.39</v>
      </c>
      <c r="AF109" s="1">
        <f t="shared" si="113"/>
        <v>15563742.1092841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3.3918389826129</v>
      </c>
      <c r="E110" s="13">
        <f t="shared" si="114"/>
        <v>-1.56026249503571</v>
      </c>
      <c r="F110" s="9" t="s">
        <v>107</v>
      </c>
      <c r="G110" s="6">
        <v>4</v>
      </c>
      <c r="H110" s="11">
        <f t="shared" si="99"/>
        <v>3.3918389826129</v>
      </c>
      <c r="I110" s="11">
        <f t="shared" si="100"/>
        <v>276.541838982613</v>
      </c>
      <c r="J110" s="11">
        <f t="shared" si="101"/>
        <v>0.026982639958829</v>
      </c>
      <c r="K110" s="11">
        <f t="shared" si="102"/>
        <v>9.024625</v>
      </c>
      <c r="L110" s="11">
        <f t="shared" si="103"/>
        <v>2.43664875</v>
      </c>
      <c r="M110" s="6" t="s">
        <v>107</v>
      </c>
      <c r="N110" s="6"/>
      <c r="O110" s="11">
        <f t="shared" si="115"/>
        <v>9.55466234569999</v>
      </c>
      <c r="P110" s="11">
        <f t="shared" si="104"/>
        <v>0.257810014002203</v>
      </c>
      <c r="Q110" s="17">
        <f t="shared" si="105"/>
        <v>0.116014506300992</v>
      </c>
      <c r="R110" s="11">
        <f t="shared" si="106"/>
        <v>1.0964919375</v>
      </c>
      <c r="S110" s="18">
        <f t="shared" si="107"/>
        <v>0.105805161290565</v>
      </c>
      <c r="T110" s="3">
        <v>0.27</v>
      </c>
      <c r="U110" s="19">
        <f t="shared" si="108"/>
        <v>0.0285673935484525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0.235013069154858</v>
      </c>
      <c r="AC110" s="27">
        <f t="shared" si="110"/>
        <v>9.024625</v>
      </c>
      <c r="AD110" s="1">
        <f t="shared" si="111"/>
        <v>0.45</v>
      </c>
      <c r="AE110" s="28">
        <f t="shared" si="112"/>
        <v>750.39</v>
      </c>
      <c r="AF110" s="1">
        <f t="shared" si="113"/>
        <v>15915057.6729575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7.95454578846666</v>
      </c>
      <c r="E111" s="13">
        <f t="shared" si="114"/>
        <v>3.3918389826129</v>
      </c>
      <c r="F111" s="9" t="s">
        <v>107</v>
      </c>
      <c r="G111" s="6">
        <v>5</v>
      </c>
      <c r="H111" s="11">
        <f t="shared" si="99"/>
        <v>7.95454578846666</v>
      </c>
      <c r="I111" s="11">
        <f t="shared" si="100"/>
        <v>281.104545788467</v>
      </c>
      <c r="J111" s="11">
        <f t="shared" si="101"/>
        <v>0.0477837192195363</v>
      </c>
      <c r="K111" s="11">
        <f t="shared" si="102"/>
        <v>9.024625</v>
      </c>
      <c r="L111" s="11">
        <f t="shared" si="103"/>
        <v>2.43664875</v>
      </c>
      <c r="M111" s="6" t="s">
        <v>109</v>
      </c>
      <c r="N111" s="11">
        <f>(O110-P110)*$C$24/100</f>
        <v>8.8320097151129</v>
      </c>
      <c r="O111" s="11">
        <f t="shared" si="115"/>
        <v>2.90149136658489</v>
      </c>
      <c r="P111" s="11">
        <f t="shared" si="104"/>
        <v>0.138644048778801</v>
      </c>
      <c r="Q111" s="17">
        <f t="shared" si="105"/>
        <v>0.0623898219504604</v>
      </c>
      <c r="R111" s="11">
        <f t="shared" si="106"/>
        <v>1.0964919375</v>
      </c>
      <c r="S111" s="18">
        <f t="shared" si="107"/>
        <v>0.0568994808048558</v>
      </c>
      <c r="T111" s="3">
        <v>0.27</v>
      </c>
      <c r="U111" s="19">
        <f t="shared" si="108"/>
        <v>0.0153628598173111</v>
      </c>
      <c r="V111" s="3">
        <v>180.9</v>
      </c>
      <c r="W111" s="21">
        <v>6</v>
      </c>
      <c r="X111" s="21">
        <v>3</v>
      </c>
      <c r="Y111" s="21">
        <v>0.3</v>
      </c>
      <c r="Z111" s="21">
        <v>6</v>
      </c>
      <c r="AA111" s="3">
        <v>30.2</v>
      </c>
      <c r="AB111" s="2">
        <f t="shared" si="109"/>
        <v>0.231031902234919</v>
      </c>
      <c r="AC111" s="27">
        <f t="shared" si="110"/>
        <v>9.024625</v>
      </c>
      <c r="AD111" s="1">
        <f t="shared" si="111"/>
        <v>0.45</v>
      </c>
      <c r="AE111" s="28">
        <f t="shared" si="112"/>
        <v>750.39</v>
      </c>
      <c r="AF111" s="1">
        <f t="shared" si="113"/>
        <v>15645453.5127958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12.3480063958065</v>
      </c>
      <c r="E112" s="13">
        <f t="shared" si="114"/>
        <v>7.95454578846666</v>
      </c>
      <c r="F112" s="9" t="s">
        <v>109</v>
      </c>
      <c r="G112" s="6">
        <v>6</v>
      </c>
      <c r="H112" s="11">
        <f t="shared" si="99"/>
        <v>12.3480063958065</v>
      </c>
      <c r="I112" s="11">
        <f t="shared" si="100"/>
        <v>285.498006395806</v>
      </c>
      <c r="J112" s="11">
        <f t="shared" si="101"/>
        <v>0.0814276467996228</v>
      </c>
      <c r="K112" s="11">
        <f t="shared" si="102"/>
        <v>9.024625</v>
      </c>
      <c r="L112" s="11">
        <f t="shared" si="103"/>
        <v>2.43664875</v>
      </c>
      <c r="M112" s="6" t="s">
        <v>107</v>
      </c>
      <c r="N112" s="6"/>
      <c r="O112" s="11">
        <f t="shared" si="115"/>
        <v>5.19949606780609</v>
      </c>
      <c r="P112" s="11">
        <f t="shared" si="104"/>
        <v>0.423382729345342</v>
      </c>
      <c r="Q112" s="17">
        <f t="shared" si="105"/>
        <v>0.190522228205404</v>
      </c>
      <c r="R112" s="11">
        <f t="shared" si="106"/>
        <v>1.0964919375</v>
      </c>
      <c r="S112" s="18">
        <f t="shared" si="107"/>
        <v>0.173756159703093</v>
      </c>
      <c r="T112" s="3">
        <v>0.27</v>
      </c>
      <c r="U112" s="19">
        <f t="shared" si="108"/>
        <v>0.0469141631198351</v>
      </c>
      <c r="V112" s="3">
        <v>180.9</v>
      </c>
      <c r="W112" s="21">
        <v>6</v>
      </c>
      <c r="X112" s="21">
        <v>3</v>
      </c>
      <c r="Y112" s="21">
        <v>0.3</v>
      </c>
      <c r="Z112" s="21">
        <v>6</v>
      </c>
      <c r="AA112" s="3">
        <v>30.2</v>
      </c>
      <c r="AB112" s="2">
        <f t="shared" si="109"/>
        <v>0.24054462018063</v>
      </c>
      <c r="AC112" s="27">
        <f t="shared" si="110"/>
        <v>9.024625</v>
      </c>
      <c r="AD112" s="1">
        <f t="shared" si="111"/>
        <v>0.45</v>
      </c>
      <c r="AE112" s="28">
        <f t="shared" si="112"/>
        <v>750.39</v>
      </c>
      <c r="AF112" s="1">
        <f t="shared" si="113"/>
        <v>16289653.6642045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15.2576882533333</v>
      </c>
      <c r="E113" s="13">
        <f t="shared" si="114"/>
        <v>12.3480063958065</v>
      </c>
      <c r="F113" s="9" t="s">
        <v>107</v>
      </c>
      <c r="G113" s="6">
        <v>7</v>
      </c>
      <c r="H113" s="11">
        <f t="shared" si="99"/>
        <v>15.2576882533333</v>
      </c>
      <c r="I113" s="11">
        <f t="shared" si="100"/>
        <v>288.407688253333</v>
      </c>
      <c r="J113" s="11">
        <f t="shared" si="101"/>
        <v>0.114868553460644</v>
      </c>
      <c r="K113" s="11">
        <f t="shared" si="102"/>
        <v>9.024625</v>
      </c>
      <c r="L113" s="11">
        <f t="shared" si="103"/>
        <v>2.43664875</v>
      </c>
      <c r="M113" s="6" t="s">
        <v>107</v>
      </c>
      <c r="N113" s="6"/>
      <c r="O113" s="11">
        <f t="shared" si="115"/>
        <v>7.21276208846075</v>
      </c>
      <c r="P113" s="11">
        <f t="shared" si="104"/>
        <v>0.828519547557258</v>
      </c>
      <c r="Q113" s="17">
        <f t="shared" si="105"/>
        <v>0.372833796400766</v>
      </c>
      <c r="R113" s="11">
        <f t="shared" si="106"/>
        <v>1.0964919375</v>
      </c>
      <c r="S113" s="18">
        <f t="shared" si="107"/>
        <v>0.34002420232184</v>
      </c>
      <c r="T113" s="3">
        <v>0.27</v>
      </c>
      <c r="U113" s="19">
        <f t="shared" si="108"/>
        <v>0.0918065346268967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0.318079670190009</v>
      </c>
      <c r="AC113" s="27">
        <f t="shared" si="110"/>
        <v>9.024625</v>
      </c>
      <c r="AD113" s="1">
        <f t="shared" si="111"/>
        <v>0.45</v>
      </c>
      <c r="AE113" s="28">
        <f t="shared" si="112"/>
        <v>750.39</v>
      </c>
      <c r="AF113" s="1">
        <f t="shared" si="113"/>
        <v>21540318.2209138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17.566217176129</v>
      </c>
      <c r="E114" s="13">
        <f t="shared" si="114"/>
        <v>15.2576882533333</v>
      </c>
      <c r="F114" s="9" t="s">
        <v>107</v>
      </c>
      <c r="G114" s="6">
        <v>8</v>
      </c>
      <c r="H114" s="11">
        <f t="shared" si="99"/>
        <v>17.566217176129</v>
      </c>
      <c r="I114" s="11">
        <f t="shared" si="100"/>
        <v>290.716217176129</v>
      </c>
      <c r="J114" s="11">
        <f t="shared" si="101"/>
        <v>0.150186069772829</v>
      </c>
      <c r="K114" s="11">
        <f t="shared" si="102"/>
        <v>9.024625</v>
      </c>
      <c r="L114" s="11">
        <f t="shared" si="103"/>
        <v>2.43664875</v>
      </c>
      <c r="M114" s="6" t="s">
        <v>107</v>
      </c>
      <c r="N114" s="6"/>
      <c r="O114" s="11">
        <f t="shared" si="115"/>
        <v>8.82089129090349</v>
      </c>
      <c r="P114" s="11">
        <f t="shared" si="104"/>
        <v>1.32477499487417</v>
      </c>
      <c r="Q114" s="17">
        <f t="shared" si="105"/>
        <v>0.596148747693378</v>
      </c>
      <c r="R114" s="11">
        <f t="shared" si="106"/>
        <v>1.0964919375</v>
      </c>
      <c r="S114" s="18">
        <f t="shared" si="107"/>
        <v>0.543687306130674</v>
      </c>
      <c r="T114" s="3">
        <v>0.27</v>
      </c>
      <c r="U114" s="19">
        <f t="shared" si="108"/>
        <v>0.146795572655282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0.334658865155568</v>
      </c>
      <c r="AC114" s="27">
        <f t="shared" si="110"/>
        <v>9.024625</v>
      </c>
      <c r="AD114" s="1">
        <f t="shared" si="111"/>
        <v>0.45</v>
      </c>
      <c r="AE114" s="28">
        <f t="shared" si="112"/>
        <v>750.39</v>
      </c>
      <c r="AF114" s="1">
        <f t="shared" si="113"/>
        <v>22663059.373127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17.5273873641936</v>
      </c>
      <c r="E115" s="13">
        <f t="shared" si="114"/>
        <v>17.566217176129</v>
      </c>
      <c r="F115" s="9" t="s">
        <v>107</v>
      </c>
      <c r="G115" s="6">
        <v>9</v>
      </c>
      <c r="H115" s="11">
        <f t="shared" si="99"/>
        <v>17.5273873641936</v>
      </c>
      <c r="I115" s="11">
        <f t="shared" si="100"/>
        <v>290.677387364194</v>
      </c>
      <c r="J115" s="11">
        <f t="shared" si="101"/>
        <v>0.149515631139187</v>
      </c>
      <c r="K115" s="11">
        <f t="shared" si="102"/>
        <v>9.024625</v>
      </c>
      <c r="L115" s="11">
        <f t="shared" si="103"/>
        <v>2.43664875</v>
      </c>
      <c r="M115" s="6" t="s">
        <v>107</v>
      </c>
      <c r="N115" s="6"/>
      <c r="O115" s="11">
        <f t="shared" si="115"/>
        <v>9.93276504602931</v>
      </c>
      <c r="P115" s="11">
        <f t="shared" si="104"/>
        <v>1.48510363481433</v>
      </c>
      <c r="Q115" s="17">
        <f t="shared" si="105"/>
        <v>0.668296635666447</v>
      </c>
      <c r="R115" s="11">
        <f t="shared" si="106"/>
        <v>1.0964919375</v>
      </c>
      <c r="S115" s="18">
        <f t="shared" si="107"/>
        <v>0.609486137390269</v>
      </c>
      <c r="T115" s="3">
        <v>0.27</v>
      </c>
      <c r="U115" s="19">
        <f t="shared" si="108"/>
        <v>0.164561257095373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0.276015219014255</v>
      </c>
      <c r="AC115" s="27">
        <f t="shared" si="110"/>
        <v>9.024625</v>
      </c>
      <c r="AD115" s="1">
        <f t="shared" si="111"/>
        <v>0.45</v>
      </c>
      <c r="AE115" s="28">
        <f t="shared" si="112"/>
        <v>750.39</v>
      </c>
      <c r="AF115" s="1">
        <f t="shared" si="113"/>
        <v>18691718.4862229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13.8139285756667</v>
      </c>
      <c r="E116" s="13">
        <f t="shared" si="114"/>
        <v>17.5273873641936</v>
      </c>
      <c r="F116" s="9" t="s">
        <v>107</v>
      </c>
      <c r="G116" s="6">
        <v>10</v>
      </c>
      <c r="H116" s="11">
        <f t="shared" si="99"/>
        <v>13.8139285756667</v>
      </c>
      <c r="I116" s="11">
        <f t="shared" si="100"/>
        <v>286.963928575667</v>
      </c>
      <c r="J116" s="11">
        <f t="shared" si="101"/>
        <v>0.0969246785783957</v>
      </c>
      <c r="K116" s="11">
        <f t="shared" si="102"/>
        <v>9.024625</v>
      </c>
      <c r="L116" s="11">
        <f t="shared" si="103"/>
        <v>2.43664875</v>
      </c>
      <c r="M116" s="6" t="s">
        <v>107</v>
      </c>
      <c r="N116" s="6"/>
      <c r="O116" s="11">
        <f t="shared" si="115"/>
        <v>10.884310161215</v>
      </c>
      <c r="P116" s="11">
        <f t="shared" si="104"/>
        <v>1.05495826392333</v>
      </c>
      <c r="Q116" s="17">
        <f t="shared" si="105"/>
        <v>0.474731218765498</v>
      </c>
      <c r="R116" s="11">
        <f t="shared" si="106"/>
        <v>1.0964919375</v>
      </c>
      <c r="S116" s="18">
        <f t="shared" si="107"/>
        <v>0.432954591392514</v>
      </c>
      <c r="T116" s="3">
        <v>0.27</v>
      </c>
      <c r="U116" s="19">
        <f t="shared" si="108"/>
        <v>0.116897739675979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0.261644668512308</v>
      </c>
      <c r="AC116" s="27">
        <f t="shared" si="110"/>
        <v>9.024625</v>
      </c>
      <c r="AD116" s="1">
        <f t="shared" si="111"/>
        <v>0.45</v>
      </c>
      <c r="AE116" s="28">
        <f t="shared" si="112"/>
        <v>750.39</v>
      </c>
      <c r="AF116" s="1">
        <f t="shared" si="113"/>
        <v>17718546.4798613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6.2398183426129</v>
      </c>
      <c r="E117" s="13">
        <f t="shared" si="114"/>
        <v>13.8139285756667</v>
      </c>
      <c r="F117" s="9" t="s">
        <v>107</v>
      </c>
      <c r="G117" s="6">
        <v>11</v>
      </c>
      <c r="H117" s="11">
        <f t="shared" si="99"/>
        <v>6.2398183426129</v>
      </c>
      <c r="I117" s="11">
        <f t="shared" si="100"/>
        <v>279.389818342613</v>
      </c>
      <c r="J117" s="11">
        <f t="shared" si="101"/>
        <v>0.0386327389437557</v>
      </c>
      <c r="K117" s="11">
        <f t="shared" si="102"/>
        <v>9.024625</v>
      </c>
      <c r="L117" s="11">
        <f t="shared" si="103"/>
        <v>2.43664875</v>
      </c>
      <c r="M117" s="6" t="s">
        <v>109</v>
      </c>
      <c r="N117" s="11">
        <f>(O116-P116)*$C$24/100</f>
        <v>9.33788430242707</v>
      </c>
      <c r="O117" s="11">
        <f t="shared" si="115"/>
        <v>2.92811634486458</v>
      </c>
      <c r="P117" s="11">
        <f t="shared" si="104"/>
        <v>0.113121154348097</v>
      </c>
      <c r="Q117" s="17">
        <f t="shared" si="105"/>
        <v>0.0509045194566439</v>
      </c>
      <c r="R117" s="11">
        <f t="shared" si="106"/>
        <v>1.0964919375</v>
      </c>
      <c r="S117" s="18">
        <f t="shared" si="107"/>
        <v>0.0464248917075543</v>
      </c>
      <c r="T117" s="3">
        <v>0.27</v>
      </c>
      <c r="U117" s="19">
        <f t="shared" si="108"/>
        <v>0.0125347207610397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0.230179218309453</v>
      </c>
      <c r="AC117" s="27">
        <f t="shared" si="110"/>
        <v>9.024625</v>
      </c>
      <c r="AD117" s="1">
        <f t="shared" si="111"/>
        <v>0.45</v>
      </c>
      <c r="AE117" s="28">
        <f t="shared" si="112"/>
        <v>750.39</v>
      </c>
      <c r="AF117" s="1">
        <f t="shared" si="113"/>
        <v>15587709.856669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0.233572728866667</v>
      </c>
      <c r="E118" s="13">
        <f t="shared" si="114"/>
        <v>6.2398183426129</v>
      </c>
      <c r="F118" s="9" t="s">
        <v>109</v>
      </c>
      <c r="G118" s="6">
        <v>12</v>
      </c>
      <c r="H118" s="11">
        <f t="shared" si="99"/>
        <v>0.233572728866667</v>
      </c>
      <c r="I118" s="11">
        <f t="shared" si="100"/>
        <v>273.383572728867</v>
      </c>
      <c r="J118" s="11">
        <f t="shared" si="101"/>
        <v>0.0179652663542693</v>
      </c>
      <c r="K118" s="11">
        <f t="shared" si="102"/>
        <v>9.024625</v>
      </c>
      <c r="L118" s="11">
        <f t="shared" si="103"/>
        <v>2.43664875</v>
      </c>
      <c r="M118" s="6" t="s">
        <v>107</v>
      </c>
      <c r="N118" s="6"/>
      <c r="O118" s="11">
        <f t="shared" si="115"/>
        <v>5.25164394051648</v>
      </c>
      <c r="P118" s="11">
        <f t="shared" si="104"/>
        <v>0.0943471821891632</v>
      </c>
      <c r="Q118" s="17">
        <f t="shared" si="105"/>
        <v>0.0424562319851234</v>
      </c>
      <c r="R118" s="11">
        <f t="shared" si="106"/>
        <v>1.0964919375</v>
      </c>
      <c r="S118" s="18">
        <f t="shared" si="107"/>
        <v>0.0387200585185547</v>
      </c>
      <c r="T118" s="3">
        <v>0.27</v>
      </c>
      <c r="U118" s="19">
        <f t="shared" si="108"/>
        <v>0.0104544158000098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0.229552006363703</v>
      </c>
      <c r="AC118" s="27">
        <f t="shared" si="110"/>
        <v>9.024625</v>
      </c>
      <c r="AD118" s="1">
        <f t="shared" si="111"/>
        <v>0.45</v>
      </c>
      <c r="AE118" s="28">
        <f t="shared" si="112"/>
        <v>750.39</v>
      </c>
      <c r="AF118" s="1">
        <f t="shared" si="113"/>
        <v>15545235.1367494</v>
      </c>
      <c r="AG118" s="1">
        <f>SUM(AF107:AF118)</f>
        <v>206026330.700719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-3.4245407333871</v>
      </c>
      <c r="E119" s="13">
        <f t="shared" si="114"/>
        <v>0.233572728866667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-1.43</v>
      </c>
      <c r="E123" s="9"/>
      <c r="F123" s="9"/>
      <c r="G123" s="6">
        <v>1</v>
      </c>
      <c r="H123" s="11">
        <f t="shared" ref="H123:H134" si="116">E124</f>
        <v>-1.43</v>
      </c>
      <c r="I123" s="11">
        <f t="shared" ref="I123:I134" si="117">H123+273.15</f>
        <v>271.72</v>
      </c>
      <c r="J123" s="11">
        <f t="shared" ref="J123:J134" si="118">EXP(($C$18*(I123-$C$16))/($C$19*I123*$C$16))</f>
        <v>0.0144455514449024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0.00752931032411204</v>
      </c>
      <c r="Q123" s="17">
        <f t="shared" ref="Q123:Q134" si="122">P123*$B$125</f>
        <v>0.00225879309723361</v>
      </c>
      <c r="R123" s="11">
        <f t="shared" ref="R123:R134" si="123">L123*$B$125</f>
        <v>0.156366</v>
      </c>
      <c r="S123" s="18">
        <f t="shared" ref="S123:S134" si="124">Q123/R123</f>
        <v>0.0144455514449024</v>
      </c>
      <c r="T123" s="3">
        <v>0.01</v>
      </c>
      <c r="U123" s="19">
        <f t="shared" ref="U123:U134" si="125">S123*T123</f>
        <v>0.000144455514449024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0.00563445551444902</v>
      </c>
      <c r="AU123" s="27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11.2</v>
      </c>
      <c r="AX123" s="1">
        <f t="shared" ref="AX123:AX134" si="132">AW123*10000*AV123*0.67*AU123*AT123</f>
        <v>6611.30368137641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-3.34325670432258</v>
      </c>
      <c r="E124" s="13">
        <f t="shared" ref="E124:E135" si="133">D123</f>
        <v>-1.43</v>
      </c>
      <c r="F124" s="9" t="s">
        <v>107</v>
      </c>
      <c r="G124" s="6">
        <v>2</v>
      </c>
      <c r="H124" s="11">
        <f t="shared" si="116"/>
        <v>-3.34325670432258</v>
      </c>
      <c r="I124" s="11">
        <f t="shared" si="117"/>
        <v>269.806743295677</v>
      </c>
      <c r="J124" s="11">
        <f t="shared" si="118"/>
        <v>0.0112041102126827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1.03491068967589</v>
      </c>
      <c r="P124" s="11">
        <f t="shared" si="121"/>
        <v>0.0115952534274121</v>
      </c>
      <c r="Q124" s="17">
        <f t="shared" si="122"/>
        <v>0.00347857602822364</v>
      </c>
      <c r="R124" s="11">
        <f t="shared" si="123"/>
        <v>0.156366</v>
      </c>
      <c r="S124" s="18">
        <f t="shared" si="124"/>
        <v>0.0222463708748937</v>
      </c>
      <c r="T124" s="3">
        <v>0.01</v>
      </c>
      <c r="U124" s="19">
        <f t="shared" si="125"/>
        <v>0.000222463708748937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0.00571246370874894</v>
      </c>
      <c r="AU124" s="27">
        <f t="shared" si="129"/>
        <v>52.122</v>
      </c>
      <c r="AV124" s="1">
        <f t="shared" si="130"/>
        <v>0.3</v>
      </c>
      <c r="AW124" s="2">
        <f t="shared" si="131"/>
        <v>11.2</v>
      </c>
      <c r="AX124" s="1">
        <f t="shared" si="132"/>
        <v>6702.8361925179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-1.56026249503571</v>
      </c>
      <c r="E125" s="13">
        <f t="shared" si="133"/>
        <v>-3.34325670432258</v>
      </c>
      <c r="F125" s="9" t="s">
        <v>107</v>
      </c>
      <c r="G125" s="6">
        <v>3</v>
      </c>
      <c r="H125" s="11">
        <f t="shared" si="116"/>
        <v>-1.56026249503571</v>
      </c>
      <c r="I125" s="11">
        <f t="shared" si="117"/>
        <v>271.589737504964</v>
      </c>
      <c r="J125" s="11">
        <f t="shared" si="118"/>
        <v>0.0141993970718877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1.54453543624848</v>
      </c>
      <c r="P125" s="11">
        <f t="shared" si="121"/>
        <v>0.0219314719508935</v>
      </c>
      <c r="Q125" s="17">
        <f t="shared" si="122"/>
        <v>0.00657944158526804</v>
      </c>
      <c r="R125" s="11">
        <f t="shared" si="123"/>
        <v>0.156366</v>
      </c>
      <c r="S125" s="18">
        <f t="shared" si="124"/>
        <v>0.0420771880413136</v>
      </c>
      <c r="T125" s="3">
        <v>0.01</v>
      </c>
      <c r="U125" s="19">
        <f t="shared" si="125"/>
        <v>0.000420771880413136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0.00591077188041314</v>
      </c>
      <c r="AU125" s="27">
        <f t="shared" si="129"/>
        <v>52.122</v>
      </c>
      <c r="AV125" s="1">
        <f t="shared" si="130"/>
        <v>0.3</v>
      </c>
      <c r="AW125" s="2">
        <f t="shared" si="131"/>
        <v>11.2</v>
      </c>
      <c r="AX125" s="1">
        <f t="shared" si="132"/>
        <v>6935.52514391851</v>
      </c>
    </row>
    <row r="126" s="1" customFormat="1" spans="1:50">
      <c r="A126" s="6"/>
      <c r="B126" s="6"/>
      <c r="C126" s="9">
        <v>3</v>
      </c>
      <c r="D126" s="12">
        <v>3.3918389826129</v>
      </c>
      <c r="E126" s="13">
        <f t="shared" si="133"/>
        <v>-1.56026249503571</v>
      </c>
      <c r="F126" s="9" t="s">
        <v>107</v>
      </c>
      <c r="G126" s="6">
        <v>4</v>
      </c>
      <c r="H126" s="11">
        <f t="shared" si="116"/>
        <v>3.3918389826129</v>
      </c>
      <c r="I126" s="11">
        <f t="shared" si="117"/>
        <v>276.541838982613</v>
      </c>
      <c r="J126" s="11">
        <f t="shared" si="118"/>
        <v>0.026982639958829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2.04382396429758</v>
      </c>
      <c r="P126" s="11">
        <f t="shared" si="121"/>
        <v>0.0551477661678683</v>
      </c>
      <c r="Q126" s="17">
        <f t="shared" si="122"/>
        <v>0.0165443298503605</v>
      </c>
      <c r="R126" s="11">
        <f t="shared" si="123"/>
        <v>0.156366</v>
      </c>
      <c r="S126" s="18">
        <f t="shared" si="124"/>
        <v>0.105805161290565</v>
      </c>
      <c r="T126" s="3">
        <v>0.01</v>
      </c>
      <c r="U126" s="19">
        <f t="shared" si="125"/>
        <v>0.00105805161290565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0.00654805161290565</v>
      </c>
      <c r="AU126" s="27">
        <f t="shared" si="129"/>
        <v>52.122</v>
      </c>
      <c r="AV126" s="1">
        <f t="shared" si="130"/>
        <v>0.3</v>
      </c>
      <c r="AW126" s="2">
        <f t="shared" si="131"/>
        <v>11.2</v>
      </c>
      <c r="AX126" s="1">
        <f t="shared" si="132"/>
        <v>7683.29035933105</v>
      </c>
    </row>
    <row r="127" s="1" customFormat="1" spans="1:50">
      <c r="A127" s="6"/>
      <c r="B127" s="6"/>
      <c r="C127" s="9">
        <v>4</v>
      </c>
      <c r="D127" s="12">
        <v>7.95454578846666</v>
      </c>
      <c r="E127" s="13">
        <f t="shared" si="133"/>
        <v>3.3918389826129</v>
      </c>
      <c r="F127" s="9" t="s">
        <v>107</v>
      </c>
      <c r="G127" s="6">
        <v>5</v>
      </c>
      <c r="H127" s="11">
        <f t="shared" si="116"/>
        <v>7.95454578846666</v>
      </c>
      <c r="I127" s="11">
        <f t="shared" si="117"/>
        <v>281.104545788467</v>
      </c>
      <c r="J127" s="11">
        <f t="shared" si="118"/>
        <v>0.0477837192195363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1.88924238822323</v>
      </c>
      <c r="O127" s="11">
        <f t="shared" si="134"/>
        <v>0.620653809906486</v>
      </c>
      <c r="P127" s="11">
        <f t="shared" si="121"/>
        <v>0.029657147385107</v>
      </c>
      <c r="Q127" s="17">
        <f t="shared" si="122"/>
        <v>0.00889714421553209</v>
      </c>
      <c r="R127" s="11">
        <f t="shared" si="123"/>
        <v>0.156366</v>
      </c>
      <c r="S127" s="18">
        <f t="shared" si="124"/>
        <v>0.0568994808048558</v>
      </c>
      <c r="T127" s="3">
        <v>0.01</v>
      </c>
      <c r="U127" s="19">
        <f t="shared" si="125"/>
        <v>0.000568994808048558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6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0.00605899480804856</v>
      </c>
      <c r="AU127" s="27">
        <f t="shared" si="129"/>
        <v>52.122</v>
      </c>
      <c r="AV127" s="1">
        <f t="shared" si="130"/>
        <v>0.3</v>
      </c>
      <c r="AW127" s="2">
        <f t="shared" si="131"/>
        <v>11.2</v>
      </c>
      <c r="AX127" s="1">
        <f t="shared" si="132"/>
        <v>7109.44554929353</v>
      </c>
    </row>
    <row r="128" s="1" customFormat="1" spans="1:50">
      <c r="A128" s="6"/>
      <c r="B128" s="6"/>
      <c r="C128" s="9">
        <v>5</v>
      </c>
      <c r="D128" s="12">
        <v>12.3480063958065</v>
      </c>
      <c r="E128" s="13">
        <f t="shared" si="133"/>
        <v>7.95454578846666</v>
      </c>
      <c r="F128" s="9" t="s">
        <v>109</v>
      </c>
      <c r="G128" s="6">
        <v>6</v>
      </c>
      <c r="H128" s="11">
        <f t="shared" si="116"/>
        <v>12.3480063958065</v>
      </c>
      <c r="I128" s="11">
        <f t="shared" si="117"/>
        <v>285.498006395806</v>
      </c>
      <c r="J128" s="11">
        <f t="shared" si="118"/>
        <v>0.0814276467996228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1.11221666252138</v>
      </c>
      <c r="P128" s="11">
        <f t="shared" si="121"/>
        <v>0.0905651855604461</v>
      </c>
      <c r="Q128" s="17">
        <f t="shared" si="122"/>
        <v>0.0271695556681338</v>
      </c>
      <c r="R128" s="11">
        <f t="shared" si="123"/>
        <v>0.156366</v>
      </c>
      <c r="S128" s="18">
        <f t="shared" si="124"/>
        <v>0.173756159703093</v>
      </c>
      <c r="T128" s="3">
        <v>0.01</v>
      </c>
      <c r="U128" s="19">
        <f t="shared" si="125"/>
        <v>0.00173756159703093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0.001</v>
      </c>
      <c r="AF128" s="3">
        <v>0.49</v>
      </c>
      <c r="AG128" s="19">
        <f t="shared" si="126"/>
        <v>0.00049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0.00722756159703093</v>
      </c>
      <c r="AU128" s="27">
        <f t="shared" si="129"/>
        <v>52.122</v>
      </c>
      <c r="AV128" s="1">
        <f t="shared" si="130"/>
        <v>0.3</v>
      </c>
      <c r="AW128" s="2">
        <f t="shared" si="131"/>
        <v>11.2</v>
      </c>
      <c r="AX128" s="1">
        <f t="shared" si="132"/>
        <v>8480.60730469676</v>
      </c>
    </row>
    <row r="129" s="1" customFormat="1" spans="1:50">
      <c r="A129" s="6"/>
      <c r="B129" s="6"/>
      <c r="C129" s="9">
        <v>6</v>
      </c>
      <c r="D129" s="12">
        <v>15.2576882533333</v>
      </c>
      <c r="E129" s="13">
        <f t="shared" si="133"/>
        <v>12.3480063958065</v>
      </c>
      <c r="F129" s="9" t="s">
        <v>107</v>
      </c>
      <c r="G129" s="6">
        <v>7</v>
      </c>
      <c r="H129" s="11">
        <f t="shared" si="116"/>
        <v>15.2576882533333</v>
      </c>
      <c r="I129" s="11">
        <f t="shared" si="117"/>
        <v>288.407688253333</v>
      </c>
      <c r="J129" s="11">
        <f t="shared" si="118"/>
        <v>0.114868553460644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1.54287147696093</v>
      </c>
      <c r="P129" s="11">
        <f t="shared" si="121"/>
        <v>0.177227414734189</v>
      </c>
      <c r="Q129" s="17">
        <f t="shared" si="122"/>
        <v>0.0531682244202568</v>
      </c>
      <c r="R129" s="11">
        <f t="shared" si="123"/>
        <v>0.156366</v>
      </c>
      <c r="S129" s="18">
        <f t="shared" si="124"/>
        <v>0.34002420232184</v>
      </c>
      <c r="T129" s="3">
        <v>0.01</v>
      </c>
      <c r="U129" s="19">
        <f t="shared" si="125"/>
        <v>0.0034002420232184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0.0133502420232184</v>
      </c>
      <c r="AU129" s="27">
        <f t="shared" si="129"/>
        <v>52.122</v>
      </c>
      <c r="AV129" s="1">
        <f t="shared" si="130"/>
        <v>0.3</v>
      </c>
      <c r="AW129" s="2">
        <f t="shared" si="131"/>
        <v>11.2</v>
      </c>
      <c r="AX129" s="1">
        <f t="shared" si="132"/>
        <v>15664.7796772961</v>
      </c>
    </row>
    <row r="130" s="1" customFormat="1" spans="1:50">
      <c r="A130" s="6"/>
      <c r="B130" s="6"/>
      <c r="C130" s="9">
        <v>7</v>
      </c>
      <c r="D130" s="12">
        <v>17.566217176129</v>
      </c>
      <c r="E130" s="13">
        <f t="shared" si="133"/>
        <v>15.2576882533333</v>
      </c>
      <c r="F130" s="9" t="s">
        <v>107</v>
      </c>
      <c r="G130" s="6">
        <v>8</v>
      </c>
      <c r="H130" s="11">
        <f t="shared" si="116"/>
        <v>17.566217176129</v>
      </c>
      <c r="I130" s="11">
        <f t="shared" si="117"/>
        <v>290.716217176129</v>
      </c>
      <c r="J130" s="11">
        <f t="shared" si="118"/>
        <v>0.150186069772829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1.88686406222674</v>
      </c>
      <c r="P130" s="11">
        <f t="shared" si="121"/>
        <v>0.28338069770143</v>
      </c>
      <c r="Q130" s="17">
        <f t="shared" si="122"/>
        <v>0.085014209310429</v>
      </c>
      <c r="R130" s="11">
        <f t="shared" si="123"/>
        <v>0.156366</v>
      </c>
      <c r="S130" s="18">
        <f t="shared" si="124"/>
        <v>0.543687306130674</v>
      </c>
      <c r="T130" s="3">
        <v>0.01</v>
      </c>
      <c r="U130" s="19">
        <f t="shared" si="125"/>
        <v>0.00543687306130674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0.0153868730613067</v>
      </c>
      <c r="AU130" s="27">
        <f t="shared" si="129"/>
        <v>52.122</v>
      </c>
      <c r="AV130" s="1">
        <f t="shared" si="130"/>
        <v>0.3</v>
      </c>
      <c r="AW130" s="2">
        <f t="shared" si="131"/>
        <v>11.2</v>
      </c>
      <c r="AX130" s="1">
        <f t="shared" si="132"/>
        <v>18054.5023834546</v>
      </c>
    </row>
    <row r="131" s="1" customFormat="1" spans="1:50">
      <c r="A131" s="6"/>
      <c r="B131" s="6"/>
      <c r="C131" s="9">
        <v>8</v>
      </c>
      <c r="D131" s="12">
        <v>17.5273873641936</v>
      </c>
      <c r="E131" s="13">
        <f t="shared" si="133"/>
        <v>17.566217176129</v>
      </c>
      <c r="F131" s="9" t="s">
        <v>107</v>
      </c>
      <c r="G131" s="6">
        <v>9</v>
      </c>
      <c r="H131" s="11">
        <f t="shared" si="116"/>
        <v>17.5273873641936</v>
      </c>
      <c r="I131" s="11">
        <f t="shared" si="117"/>
        <v>290.677387364194</v>
      </c>
      <c r="J131" s="11">
        <f t="shared" si="118"/>
        <v>0.149515631139187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2.12470336452531</v>
      </c>
      <c r="P131" s="11">
        <f t="shared" si="121"/>
        <v>0.317676364530556</v>
      </c>
      <c r="Q131" s="17">
        <f t="shared" si="122"/>
        <v>0.0953029093591668</v>
      </c>
      <c r="R131" s="11">
        <f t="shared" si="123"/>
        <v>0.156366</v>
      </c>
      <c r="S131" s="18">
        <f t="shared" si="124"/>
        <v>0.609486137390269</v>
      </c>
      <c r="T131" s="3">
        <v>0.01</v>
      </c>
      <c r="U131" s="19">
        <f t="shared" si="125"/>
        <v>0.00609486137390269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0.0115848613739027</v>
      </c>
      <c r="AU131" s="27">
        <f t="shared" si="129"/>
        <v>52.122</v>
      </c>
      <c r="AV131" s="1">
        <f t="shared" si="130"/>
        <v>0.3</v>
      </c>
      <c r="AW131" s="2">
        <f t="shared" si="131"/>
        <v>11.2</v>
      </c>
      <c r="AX131" s="1">
        <f t="shared" si="132"/>
        <v>13593.3341656719</v>
      </c>
    </row>
    <row r="132" s="1" customFormat="1" spans="1:50">
      <c r="A132" s="6"/>
      <c r="B132" s="6"/>
      <c r="C132" s="9">
        <v>9</v>
      </c>
      <c r="D132" s="12">
        <v>13.8139285756667</v>
      </c>
      <c r="E132" s="13">
        <f t="shared" si="133"/>
        <v>17.5273873641936</v>
      </c>
      <c r="F132" s="9" t="s">
        <v>107</v>
      </c>
      <c r="G132" s="6">
        <v>10</v>
      </c>
      <c r="H132" s="11">
        <f t="shared" si="116"/>
        <v>13.8139285756667</v>
      </c>
      <c r="I132" s="11">
        <f t="shared" si="117"/>
        <v>286.963928575667</v>
      </c>
      <c r="J132" s="11">
        <f t="shared" si="118"/>
        <v>0.0969246785783957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2.32824699999476</v>
      </c>
      <c r="P132" s="11">
        <f t="shared" si="121"/>
        <v>0.225664592125606</v>
      </c>
      <c r="Q132" s="17">
        <f t="shared" si="122"/>
        <v>0.0676993776376818</v>
      </c>
      <c r="R132" s="11">
        <f t="shared" si="123"/>
        <v>0.156366</v>
      </c>
      <c r="S132" s="18">
        <f t="shared" si="124"/>
        <v>0.432954591392514</v>
      </c>
      <c r="T132" s="3">
        <v>0.01</v>
      </c>
      <c r="U132" s="19">
        <f t="shared" si="125"/>
        <v>0.00432954591392513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0.00981954591392514</v>
      </c>
      <c r="AU132" s="27">
        <f t="shared" si="129"/>
        <v>52.122</v>
      </c>
      <c r="AV132" s="1">
        <f t="shared" si="130"/>
        <v>0.3</v>
      </c>
      <c r="AW132" s="2">
        <f t="shared" si="131"/>
        <v>11.2</v>
      </c>
      <c r="AX132" s="1">
        <f t="shared" si="132"/>
        <v>11521.9651452916</v>
      </c>
    </row>
    <row r="133" s="1" customFormat="1" spans="1:50">
      <c r="A133" s="6"/>
      <c r="B133" s="6"/>
      <c r="C133" s="9">
        <v>10</v>
      </c>
      <c r="D133" s="12">
        <v>6.2398183426129</v>
      </c>
      <c r="E133" s="13">
        <f t="shared" si="133"/>
        <v>13.8139285756667</v>
      </c>
      <c r="F133" s="9" t="s">
        <v>107</v>
      </c>
      <c r="G133" s="6">
        <v>11</v>
      </c>
      <c r="H133" s="11">
        <f t="shared" si="116"/>
        <v>6.2398183426129</v>
      </c>
      <c r="I133" s="11">
        <f t="shared" si="117"/>
        <v>279.389818342613</v>
      </c>
      <c r="J133" s="11">
        <f t="shared" si="118"/>
        <v>0.0386327389437557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1.99745328747569</v>
      </c>
      <c r="O133" s="11">
        <f t="shared" si="134"/>
        <v>0.626349120393457</v>
      </c>
      <c r="P133" s="11">
        <f t="shared" si="121"/>
        <v>0.0241975820558114</v>
      </c>
      <c r="Q133" s="17">
        <f t="shared" si="122"/>
        <v>0.00725927461674343</v>
      </c>
      <c r="R133" s="11">
        <f t="shared" si="123"/>
        <v>0.156366</v>
      </c>
      <c r="S133" s="18">
        <f t="shared" si="124"/>
        <v>0.0464248917075543</v>
      </c>
      <c r="T133" s="3">
        <v>0.01</v>
      </c>
      <c r="U133" s="19">
        <f t="shared" si="125"/>
        <v>0.000464248917075543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0.00595424891707554</v>
      </c>
      <c r="AU133" s="27">
        <f t="shared" si="129"/>
        <v>52.122</v>
      </c>
      <c r="AV133" s="1">
        <f t="shared" si="130"/>
        <v>0.3</v>
      </c>
      <c r="AW133" s="2">
        <f t="shared" si="131"/>
        <v>11.2</v>
      </c>
      <c r="AX133" s="1">
        <f t="shared" si="132"/>
        <v>6986.53981460043</v>
      </c>
    </row>
    <row r="134" s="1" customFormat="1" spans="1:51">
      <c r="A134" s="6"/>
      <c r="B134" s="6"/>
      <c r="C134" s="9">
        <v>11</v>
      </c>
      <c r="D134" s="12">
        <v>0.233572728866667</v>
      </c>
      <c r="E134" s="13">
        <f t="shared" si="133"/>
        <v>6.2398183426129</v>
      </c>
      <c r="F134" s="9" t="s">
        <v>109</v>
      </c>
      <c r="G134" s="6">
        <v>12</v>
      </c>
      <c r="H134" s="11">
        <f t="shared" si="116"/>
        <v>0.233572728866667</v>
      </c>
      <c r="I134" s="11">
        <f t="shared" si="117"/>
        <v>273.383572728867</v>
      </c>
      <c r="J134" s="11">
        <f t="shared" si="118"/>
        <v>0.0179652663542693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1.12337153833765</v>
      </c>
      <c r="P134" s="11">
        <f t="shared" si="121"/>
        <v>0.0201816689010411</v>
      </c>
      <c r="Q134" s="17">
        <f t="shared" si="122"/>
        <v>0.00605450067031233</v>
      </c>
      <c r="R134" s="11">
        <f t="shared" si="123"/>
        <v>0.156366</v>
      </c>
      <c r="S134" s="18">
        <f t="shared" si="124"/>
        <v>0.0387200585185547</v>
      </c>
      <c r="T134" s="3">
        <v>0.01</v>
      </c>
      <c r="U134" s="19">
        <f t="shared" si="125"/>
        <v>0.000387200585185547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0.00587720058518555</v>
      </c>
      <c r="AU134" s="27">
        <f t="shared" si="129"/>
        <v>52.122</v>
      </c>
      <c r="AV134" s="1">
        <f t="shared" si="130"/>
        <v>0.3</v>
      </c>
      <c r="AW134" s="2">
        <f t="shared" si="131"/>
        <v>11.2</v>
      </c>
      <c r="AX134" s="1">
        <f t="shared" si="132"/>
        <v>6896.13357766024</v>
      </c>
      <c r="AY134" s="1">
        <f>SUM(AX123:AX134)</f>
        <v>116240.262995109</v>
      </c>
    </row>
    <row r="135" s="1" customFormat="1" spans="1:46">
      <c r="A135" s="6"/>
      <c r="B135" s="6"/>
      <c r="C135" s="9">
        <v>12</v>
      </c>
      <c r="D135" s="12">
        <v>-3.4245407333871</v>
      </c>
      <c r="E135" s="13">
        <f t="shared" si="133"/>
        <v>0.233572728866667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-1.43</v>
      </c>
      <c r="E139" s="9"/>
      <c r="F139" s="9"/>
      <c r="G139" s="6">
        <v>1</v>
      </c>
      <c r="H139" s="11">
        <f t="shared" ref="H139:H150" si="135">E140</f>
        <v>-1.43</v>
      </c>
      <c r="I139" s="11">
        <f t="shared" ref="I139:I150" si="136">H139+273.15</f>
        <v>271.72</v>
      </c>
      <c r="J139" s="11">
        <f t="shared" ref="J139:J150" si="137">EXP(($C$18*(I139-$C$16))/($C$19*I139*$C$16))</f>
        <v>0.0144455514449024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0.00411264849636372</v>
      </c>
      <c r="Q139" s="17">
        <f t="shared" ref="Q139:Q150" si="141">P139*$B$125</f>
        <v>0.00123379454890912</v>
      </c>
      <c r="R139" s="11">
        <f t="shared" ref="R139:R150" si="142">L139*$B$125</f>
        <v>0.08541</v>
      </c>
      <c r="S139" s="18">
        <f t="shared" ref="S139:S150" si="143">Q139/R139</f>
        <v>0.0144455514449024</v>
      </c>
      <c r="T139" s="3">
        <v>0.01</v>
      </c>
      <c r="U139" s="19">
        <f t="shared" ref="U139:U150" si="144">S139*T139</f>
        <v>0.000144455514449024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0.00563445551444902</v>
      </c>
      <c r="AU139" s="27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9.3</v>
      </c>
      <c r="AX139" s="1">
        <f t="shared" ref="AX139:AX150" si="151">AW139*10000*AV139*0.67*AU139*AT139</f>
        <v>2998.59924624253</v>
      </c>
      <c r="AZ139" s="2">
        <f t="shared" ref="AZ139:AZ150" si="152">$E$12</f>
        <v>9.3</v>
      </c>
      <c r="BA139" s="1">
        <f t="shared" ref="BA139:BA150" si="153">AZ139*10000*AV139*0.67*AU139*AT139</f>
        <v>2998.59924624253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-3.34325670432258</v>
      </c>
      <c r="E140" s="13">
        <f t="shared" ref="E140:E151" si="154">D139</f>
        <v>-1.43</v>
      </c>
      <c r="F140" s="9" t="s">
        <v>107</v>
      </c>
      <c r="G140" s="6">
        <v>2</v>
      </c>
      <c r="H140" s="11">
        <f t="shared" si="135"/>
        <v>-3.34325670432258</v>
      </c>
      <c r="I140" s="11">
        <f t="shared" si="136"/>
        <v>269.806743295677</v>
      </c>
      <c r="J140" s="11">
        <f t="shared" si="137"/>
        <v>0.0112041102126827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0.565287351503636</v>
      </c>
      <c r="P140" s="11">
        <f t="shared" si="140"/>
        <v>0.00633354178808225</v>
      </c>
      <c r="Q140" s="17">
        <f t="shared" si="141"/>
        <v>0.00190006253642468</v>
      </c>
      <c r="R140" s="11">
        <f t="shared" si="142"/>
        <v>0.08541</v>
      </c>
      <c r="S140" s="18">
        <f t="shared" si="143"/>
        <v>0.0222463708748937</v>
      </c>
      <c r="T140" s="3">
        <v>0.01</v>
      </c>
      <c r="U140" s="19">
        <f t="shared" si="144"/>
        <v>0.000222463708748937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0.00571246370874894</v>
      </c>
      <c r="AU140" s="27">
        <f t="shared" si="148"/>
        <v>28.47</v>
      </c>
      <c r="AV140" s="1">
        <f t="shared" si="149"/>
        <v>0.3</v>
      </c>
      <c r="AW140" s="2">
        <f t="shared" si="150"/>
        <v>9.3</v>
      </c>
      <c r="AX140" s="1">
        <f t="shared" si="151"/>
        <v>3040.11440454462</v>
      </c>
      <c r="AZ140" s="2">
        <f t="shared" si="152"/>
        <v>9.3</v>
      </c>
      <c r="BA140" s="1">
        <f t="shared" si="153"/>
        <v>3040.11440454462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-1.56026249503571</v>
      </c>
      <c r="E141" s="13">
        <f t="shared" si="154"/>
        <v>-3.34325670432258</v>
      </c>
      <c r="F141" s="9" t="s">
        <v>107</v>
      </c>
      <c r="G141" s="6">
        <v>3</v>
      </c>
      <c r="H141" s="11">
        <f t="shared" si="135"/>
        <v>-1.56026249503571</v>
      </c>
      <c r="I141" s="11">
        <f t="shared" si="136"/>
        <v>271.589737504964</v>
      </c>
      <c r="J141" s="11">
        <f t="shared" si="137"/>
        <v>0.0141993970718877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0.843653809715554</v>
      </c>
      <c r="P141" s="11">
        <f t="shared" si="140"/>
        <v>0.011979375435362</v>
      </c>
      <c r="Q141" s="17">
        <f t="shared" si="141"/>
        <v>0.00359381263060859</v>
      </c>
      <c r="R141" s="11">
        <f t="shared" si="142"/>
        <v>0.08541</v>
      </c>
      <c r="S141" s="18">
        <f t="shared" si="143"/>
        <v>0.0420771880413136</v>
      </c>
      <c r="T141" s="3">
        <v>0.01</v>
      </c>
      <c r="U141" s="19">
        <f t="shared" si="144"/>
        <v>0.000420771880413136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0.00591077188041314</v>
      </c>
      <c r="AU141" s="27">
        <f t="shared" si="148"/>
        <v>28.47</v>
      </c>
      <c r="AV141" s="1">
        <f t="shared" si="149"/>
        <v>0.3</v>
      </c>
      <c r="AW141" s="2">
        <f t="shared" si="150"/>
        <v>9.3</v>
      </c>
      <c r="AX141" s="1">
        <f t="shared" si="151"/>
        <v>3145.65197291322</v>
      </c>
      <c r="AZ141" s="2">
        <f t="shared" si="152"/>
        <v>9.3</v>
      </c>
      <c r="BA141" s="1">
        <f t="shared" si="153"/>
        <v>3145.65197291322</v>
      </c>
    </row>
    <row r="142" s="1" customFormat="1" spans="1:53">
      <c r="A142" s="6"/>
      <c r="B142" s="6"/>
      <c r="C142" s="9">
        <v>3</v>
      </c>
      <c r="D142" s="12">
        <v>3.3918389826129</v>
      </c>
      <c r="E142" s="13">
        <f t="shared" si="154"/>
        <v>-1.56026249503571</v>
      </c>
      <c r="F142" s="9" t="s">
        <v>107</v>
      </c>
      <c r="G142" s="6">
        <v>4</v>
      </c>
      <c r="H142" s="11">
        <f t="shared" si="135"/>
        <v>3.3918389826129</v>
      </c>
      <c r="I142" s="11">
        <f t="shared" si="136"/>
        <v>276.541838982613</v>
      </c>
      <c r="J142" s="11">
        <f t="shared" si="137"/>
        <v>0.026982639958829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1.11637443428019</v>
      </c>
      <c r="P142" s="11">
        <f t="shared" si="140"/>
        <v>0.0301227294194239</v>
      </c>
      <c r="Q142" s="17">
        <f t="shared" si="141"/>
        <v>0.00903681882582716</v>
      </c>
      <c r="R142" s="11">
        <f t="shared" si="142"/>
        <v>0.08541</v>
      </c>
      <c r="S142" s="18">
        <f t="shared" si="143"/>
        <v>0.105805161290565</v>
      </c>
      <c r="T142" s="3">
        <v>0.01</v>
      </c>
      <c r="U142" s="19">
        <f t="shared" si="144"/>
        <v>0.00105805161290565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0.00654805161290565</v>
      </c>
      <c r="AU142" s="27">
        <f t="shared" si="148"/>
        <v>28.47</v>
      </c>
      <c r="AV142" s="1">
        <f t="shared" si="149"/>
        <v>0.3</v>
      </c>
      <c r="AW142" s="2">
        <f t="shared" si="150"/>
        <v>9.3</v>
      </c>
      <c r="AX142" s="1">
        <f t="shared" si="151"/>
        <v>3484.80568893729</v>
      </c>
      <c r="AZ142" s="2">
        <f t="shared" si="152"/>
        <v>9.3</v>
      </c>
      <c r="BA142" s="1">
        <f t="shared" si="153"/>
        <v>3484.80568893729</v>
      </c>
    </row>
    <row r="143" s="1" customFormat="1" spans="1:53">
      <c r="A143" s="6"/>
      <c r="B143" s="6"/>
      <c r="C143" s="9">
        <v>4</v>
      </c>
      <c r="D143" s="12">
        <v>7.95454578846666</v>
      </c>
      <c r="E143" s="13">
        <f t="shared" si="154"/>
        <v>3.3918389826129</v>
      </c>
      <c r="F143" s="9" t="s">
        <v>107</v>
      </c>
      <c r="G143" s="6">
        <v>5</v>
      </c>
      <c r="H143" s="11">
        <f t="shared" si="135"/>
        <v>7.95454578846666</v>
      </c>
      <c r="I143" s="11">
        <f t="shared" si="136"/>
        <v>281.104545788467</v>
      </c>
      <c r="J143" s="11">
        <f t="shared" si="137"/>
        <v>0.0477837192195363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1.03193911961773</v>
      </c>
      <c r="O143" s="11">
        <f t="shared" si="155"/>
        <v>0.339012585243038</v>
      </c>
      <c r="P143" s="11">
        <f t="shared" si="140"/>
        <v>0.0161992821851425</v>
      </c>
      <c r="Q143" s="17">
        <f t="shared" si="141"/>
        <v>0.00485978465554274</v>
      </c>
      <c r="R143" s="11">
        <f t="shared" si="142"/>
        <v>0.08541</v>
      </c>
      <c r="S143" s="18">
        <f t="shared" si="143"/>
        <v>0.0568994808048559</v>
      </c>
      <c r="T143" s="3">
        <v>0.01</v>
      </c>
      <c r="U143" s="19">
        <f t="shared" si="144"/>
        <v>0.000568994808048558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0.001</v>
      </c>
      <c r="AF143" s="3">
        <v>0.49</v>
      </c>
      <c r="AG143" s="19">
        <f t="shared" si="145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0.00605899480804856</v>
      </c>
      <c r="AU143" s="27">
        <f t="shared" si="148"/>
        <v>28.47</v>
      </c>
      <c r="AV143" s="1">
        <f t="shared" si="149"/>
        <v>0.3</v>
      </c>
      <c r="AW143" s="2">
        <f t="shared" si="150"/>
        <v>9.3</v>
      </c>
      <c r="AX143" s="1">
        <f t="shared" si="151"/>
        <v>3224.53468978687</v>
      </c>
      <c r="AZ143" s="2">
        <f t="shared" si="152"/>
        <v>9.3</v>
      </c>
      <c r="BA143" s="1">
        <f t="shared" si="153"/>
        <v>3224.53468978687</v>
      </c>
    </row>
    <row r="144" s="1" customFormat="1" spans="1:53">
      <c r="A144" s="6"/>
      <c r="B144" s="6"/>
      <c r="C144" s="9">
        <v>5</v>
      </c>
      <c r="D144" s="12">
        <v>12.3480063958065</v>
      </c>
      <c r="E144" s="13">
        <f t="shared" si="154"/>
        <v>7.95454578846666</v>
      </c>
      <c r="F144" s="9" t="s">
        <v>109</v>
      </c>
      <c r="G144" s="6">
        <v>6</v>
      </c>
      <c r="H144" s="11">
        <f t="shared" si="135"/>
        <v>12.3480063958065</v>
      </c>
      <c r="I144" s="11">
        <f t="shared" si="136"/>
        <v>285.498006395806</v>
      </c>
      <c r="J144" s="11">
        <f t="shared" si="137"/>
        <v>0.0814276467996228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0.607513303057896</v>
      </c>
      <c r="P144" s="11">
        <f t="shared" si="140"/>
        <v>0.0494683786674706</v>
      </c>
      <c r="Q144" s="17">
        <f t="shared" si="141"/>
        <v>0.0148405136002412</v>
      </c>
      <c r="R144" s="11">
        <f t="shared" si="142"/>
        <v>0.08541</v>
      </c>
      <c r="S144" s="18">
        <f t="shared" si="143"/>
        <v>0.173756159703093</v>
      </c>
      <c r="T144" s="3">
        <v>0.01</v>
      </c>
      <c r="U144" s="19">
        <f t="shared" si="144"/>
        <v>0.00173756159703093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0.001</v>
      </c>
      <c r="AF144" s="3">
        <v>0.49</v>
      </c>
      <c r="AG144" s="19">
        <f t="shared" si="145"/>
        <v>0.00049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0.00722756159703093</v>
      </c>
      <c r="AU144" s="27">
        <f t="shared" si="148"/>
        <v>28.47</v>
      </c>
      <c r="AV144" s="1">
        <f t="shared" si="149"/>
        <v>0.3</v>
      </c>
      <c r="AW144" s="2">
        <f t="shared" si="150"/>
        <v>9.3</v>
      </c>
      <c r="AX144" s="1">
        <f t="shared" si="151"/>
        <v>3846.43391033103</v>
      </c>
      <c r="AZ144" s="2">
        <f t="shared" si="152"/>
        <v>9.3</v>
      </c>
      <c r="BA144" s="1">
        <f t="shared" si="153"/>
        <v>3846.43391033103</v>
      </c>
    </row>
    <row r="145" s="1" customFormat="1" spans="1:53">
      <c r="A145" s="6"/>
      <c r="B145" s="6"/>
      <c r="C145" s="9">
        <v>6</v>
      </c>
      <c r="D145" s="12">
        <v>15.2576882533333</v>
      </c>
      <c r="E145" s="13">
        <f t="shared" si="154"/>
        <v>12.3480063958065</v>
      </c>
      <c r="F145" s="9" t="s">
        <v>107</v>
      </c>
      <c r="G145" s="6">
        <v>7</v>
      </c>
      <c r="H145" s="11">
        <f t="shared" si="135"/>
        <v>15.2576882533333</v>
      </c>
      <c r="I145" s="11">
        <f t="shared" si="136"/>
        <v>288.407688253333</v>
      </c>
      <c r="J145" s="11">
        <f t="shared" si="137"/>
        <v>0.114868553460644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0.842744924390425</v>
      </c>
      <c r="P145" s="11">
        <f t="shared" si="140"/>
        <v>0.0968048904010277</v>
      </c>
      <c r="Q145" s="17">
        <f t="shared" si="141"/>
        <v>0.0290414671203083</v>
      </c>
      <c r="R145" s="11">
        <f t="shared" si="142"/>
        <v>0.08541</v>
      </c>
      <c r="S145" s="18">
        <f t="shared" si="143"/>
        <v>0.340024202321839</v>
      </c>
      <c r="T145" s="3">
        <v>0.01</v>
      </c>
      <c r="U145" s="19">
        <f t="shared" si="144"/>
        <v>0.0034002420232184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0.0133502420232184</v>
      </c>
      <c r="AU145" s="27">
        <f t="shared" si="148"/>
        <v>28.47</v>
      </c>
      <c r="AV145" s="1">
        <f t="shared" si="149"/>
        <v>0.3</v>
      </c>
      <c r="AW145" s="2">
        <f t="shared" si="150"/>
        <v>9.3</v>
      </c>
      <c r="AX145" s="1">
        <f t="shared" si="151"/>
        <v>7104.86143076641</v>
      </c>
      <c r="AZ145" s="2">
        <f t="shared" si="152"/>
        <v>9.3</v>
      </c>
      <c r="BA145" s="1">
        <f t="shared" si="153"/>
        <v>7104.86143076641</v>
      </c>
    </row>
    <row r="146" s="1" customFormat="1" spans="1:53">
      <c r="A146" s="6"/>
      <c r="B146" s="6"/>
      <c r="C146" s="9">
        <v>7</v>
      </c>
      <c r="D146" s="12">
        <v>17.566217176129</v>
      </c>
      <c r="E146" s="13">
        <f t="shared" si="154"/>
        <v>15.2576882533333</v>
      </c>
      <c r="F146" s="9" t="s">
        <v>107</v>
      </c>
      <c r="G146" s="6">
        <v>8</v>
      </c>
      <c r="H146" s="11">
        <f t="shared" si="135"/>
        <v>17.566217176129</v>
      </c>
      <c r="I146" s="11">
        <f t="shared" si="136"/>
        <v>290.716217176129</v>
      </c>
      <c r="J146" s="11">
        <f t="shared" si="137"/>
        <v>0.150186069772829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1.0306400339894</v>
      </c>
      <c r="P146" s="11">
        <f t="shared" si="140"/>
        <v>0.154787776055403</v>
      </c>
      <c r="Q146" s="17">
        <f t="shared" si="141"/>
        <v>0.0464363328166209</v>
      </c>
      <c r="R146" s="11">
        <f t="shared" si="142"/>
        <v>0.08541</v>
      </c>
      <c r="S146" s="18">
        <f t="shared" si="143"/>
        <v>0.543687306130674</v>
      </c>
      <c r="T146" s="3">
        <v>0.01</v>
      </c>
      <c r="U146" s="19">
        <f t="shared" si="144"/>
        <v>0.00543687306130674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0.0153868730613067</v>
      </c>
      <c r="AU146" s="27">
        <f t="shared" si="148"/>
        <v>28.47</v>
      </c>
      <c r="AV146" s="1">
        <f t="shared" si="149"/>
        <v>0.3</v>
      </c>
      <c r="AW146" s="2">
        <f t="shared" si="150"/>
        <v>9.3</v>
      </c>
      <c r="AX146" s="1">
        <f t="shared" si="151"/>
        <v>8188.73551230365</v>
      </c>
      <c r="AZ146" s="2">
        <f t="shared" si="152"/>
        <v>9.3</v>
      </c>
      <c r="BA146" s="1">
        <f t="shared" si="153"/>
        <v>8188.73551230365</v>
      </c>
    </row>
    <row r="147" s="1" customFormat="1" spans="1:53">
      <c r="A147" s="6"/>
      <c r="B147" s="6"/>
      <c r="C147" s="9">
        <v>8</v>
      </c>
      <c r="D147" s="12">
        <v>17.5273873641936</v>
      </c>
      <c r="E147" s="13">
        <f t="shared" si="154"/>
        <v>17.566217176129</v>
      </c>
      <c r="F147" s="9" t="s">
        <v>107</v>
      </c>
      <c r="G147" s="6">
        <v>9</v>
      </c>
      <c r="H147" s="11">
        <f t="shared" si="135"/>
        <v>17.5273873641936</v>
      </c>
      <c r="I147" s="11">
        <f t="shared" si="136"/>
        <v>290.677387364194</v>
      </c>
      <c r="J147" s="11">
        <f t="shared" si="137"/>
        <v>0.149515631139187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1.16055225793399</v>
      </c>
      <c r="P147" s="11">
        <f t="shared" si="140"/>
        <v>0.17352070331501</v>
      </c>
      <c r="Q147" s="17">
        <f t="shared" si="141"/>
        <v>0.0520562109945029</v>
      </c>
      <c r="R147" s="11">
        <f t="shared" si="142"/>
        <v>0.08541</v>
      </c>
      <c r="S147" s="18">
        <f t="shared" si="143"/>
        <v>0.609486137390269</v>
      </c>
      <c r="T147" s="3">
        <v>0.01</v>
      </c>
      <c r="U147" s="19">
        <f t="shared" si="144"/>
        <v>0.00609486137390269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0.0115848613739027</v>
      </c>
      <c r="AU147" s="27">
        <f t="shared" si="148"/>
        <v>28.47</v>
      </c>
      <c r="AV147" s="1">
        <f t="shared" si="149"/>
        <v>0.3</v>
      </c>
      <c r="AW147" s="2">
        <f t="shared" si="150"/>
        <v>9.3</v>
      </c>
      <c r="AX147" s="1">
        <f t="shared" si="151"/>
        <v>6165.34401496747</v>
      </c>
      <c r="AZ147" s="2">
        <f t="shared" si="152"/>
        <v>9.3</v>
      </c>
      <c r="BA147" s="1">
        <f t="shared" si="153"/>
        <v>6165.34401496747</v>
      </c>
    </row>
    <row r="148" s="1" customFormat="1" spans="1:53">
      <c r="A148" s="6"/>
      <c r="B148" s="6"/>
      <c r="C148" s="9">
        <v>9</v>
      </c>
      <c r="D148" s="12">
        <v>13.8139285756667</v>
      </c>
      <c r="E148" s="13">
        <f t="shared" si="154"/>
        <v>17.5273873641936</v>
      </c>
      <c r="F148" s="9" t="s">
        <v>107</v>
      </c>
      <c r="G148" s="6">
        <v>10</v>
      </c>
      <c r="H148" s="11">
        <f t="shared" si="135"/>
        <v>13.8139285756667</v>
      </c>
      <c r="I148" s="11">
        <f t="shared" si="136"/>
        <v>286.963928575667</v>
      </c>
      <c r="J148" s="11">
        <f t="shared" si="137"/>
        <v>0.0969246785783957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1.27173155461898</v>
      </c>
      <c r="P148" s="11">
        <f t="shared" si="140"/>
        <v>0.123262172169449</v>
      </c>
      <c r="Q148" s="17">
        <f t="shared" si="141"/>
        <v>0.0369786516508346</v>
      </c>
      <c r="R148" s="11">
        <f t="shared" si="142"/>
        <v>0.08541</v>
      </c>
      <c r="S148" s="18">
        <f t="shared" si="143"/>
        <v>0.432954591392514</v>
      </c>
      <c r="T148" s="3">
        <v>0.01</v>
      </c>
      <c r="U148" s="19">
        <f t="shared" si="144"/>
        <v>0.00432954591392513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0.00981954591392514</v>
      </c>
      <c r="AU148" s="27">
        <f t="shared" si="148"/>
        <v>28.47</v>
      </c>
      <c r="AV148" s="1">
        <f t="shared" si="149"/>
        <v>0.3</v>
      </c>
      <c r="AW148" s="2">
        <f t="shared" si="150"/>
        <v>9.3</v>
      </c>
      <c r="AX148" s="1">
        <f t="shared" si="151"/>
        <v>5225.8612922635</v>
      </c>
      <c r="AZ148" s="2">
        <f t="shared" si="152"/>
        <v>9.3</v>
      </c>
      <c r="BA148" s="1">
        <f t="shared" si="153"/>
        <v>5225.8612922635</v>
      </c>
    </row>
    <row r="149" s="1" customFormat="1" spans="1:53">
      <c r="A149" s="6"/>
      <c r="B149" s="6"/>
      <c r="C149" s="9">
        <v>10</v>
      </c>
      <c r="D149" s="12">
        <v>6.2398183426129</v>
      </c>
      <c r="E149" s="13">
        <f t="shared" si="154"/>
        <v>13.8139285756667</v>
      </c>
      <c r="F149" s="9" t="s">
        <v>107</v>
      </c>
      <c r="G149" s="6">
        <v>11</v>
      </c>
      <c r="H149" s="11">
        <f t="shared" si="135"/>
        <v>6.2398183426129</v>
      </c>
      <c r="I149" s="11">
        <f t="shared" si="136"/>
        <v>279.389818342613</v>
      </c>
      <c r="J149" s="11">
        <f t="shared" si="137"/>
        <v>0.0386327389437557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1.09104591332706</v>
      </c>
      <c r="O149" s="11">
        <f t="shared" si="155"/>
        <v>0.342123469122477</v>
      </c>
      <c r="P149" s="11">
        <f t="shared" si="140"/>
        <v>0.0132171666691407</v>
      </c>
      <c r="Q149" s="17">
        <f t="shared" si="141"/>
        <v>0.00396515000074221</v>
      </c>
      <c r="R149" s="11">
        <f t="shared" si="142"/>
        <v>0.08541</v>
      </c>
      <c r="S149" s="18">
        <f t="shared" si="143"/>
        <v>0.0464248917075543</v>
      </c>
      <c r="T149" s="3">
        <v>0.01</v>
      </c>
      <c r="U149" s="19">
        <f t="shared" si="144"/>
        <v>0.000464248917075543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0.00595424891707554</v>
      </c>
      <c r="AU149" s="27">
        <f t="shared" si="148"/>
        <v>28.47</v>
      </c>
      <c r="AV149" s="1">
        <f t="shared" si="149"/>
        <v>0.3</v>
      </c>
      <c r="AW149" s="2">
        <f t="shared" si="150"/>
        <v>9.3</v>
      </c>
      <c r="AX149" s="1">
        <f t="shared" si="151"/>
        <v>3168.79000444625</v>
      </c>
      <c r="AZ149" s="2">
        <f t="shared" si="152"/>
        <v>9.3</v>
      </c>
      <c r="BA149" s="1">
        <f t="shared" si="153"/>
        <v>3168.79000444625</v>
      </c>
    </row>
    <row r="150" s="1" customFormat="1" spans="1:54">
      <c r="A150" s="6"/>
      <c r="B150" s="6"/>
      <c r="C150" s="9">
        <v>11</v>
      </c>
      <c r="D150" s="12">
        <v>0.233572728866667</v>
      </c>
      <c r="E150" s="13">
        <f t="shared" si="154"/>
        <v>6.2398183426129</v>
      </c>
      <c r="F150" s="9" t="s">
        <v>109</v>
      </c>
      <c r="G150" s="6">
        <v>12</v>
      </c>
      <c r="H150" s="11">
        <f t="shared" si="135"/>
        <v>0.233572728866667</v>
      </c>
      <c r="I150" s="11">
        <f t="shared" si="136"/>
        <v>273.383572728867</v>
      </c>
      <c r="J150" s="11">
        <f t="shared" si="137"/>
        <v>0.0179652663542693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0.613606302453336</v>
      </c>
      <c r="P150" s="11">
        <f t="shared" si="140"/>
        <v>0.0110236006602325</v>
      </c>
      <c r="Q150" s="17">
        <f t="shared" si="141"/>
        <v>0.00330708019806976</v>
      </c>
      <c r="R150" s="11">
        <f t="shared" si="142"/>
        <v>0.08541</v>
      </c>
      <c r="S150" s="18">
        <f t="shared" si="143"/>
        <v>0.0387200585185547</v>
      </c>
      <c r="T150" s="3">
        <v>0.01</v>
      </c>
      <c r="U150" s="19">
        <f t="shared" si="144"/>
        <v>0.000387200585185547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0.00587720058518555</v>
      </c>
      <c r="AU150" s="27">
        <f t="shared" si="148"/>
        <v>28.47</v>
      </c>
      <c r="AV150" s="1">
        <f t="shared" si="149"/>
        <v>0.3</v>
      </c>
      <c r="AW150" s="2">
        <f t="shared" si="150"/>
        <v>9.3</v>
      </c>
      <c r="AX150" s="1">
        <f t="shared" si="151"/>
        <v>3127.78567504173</v>
      </c>
      <c r="AY150" s="1">
        <f>SUM(AX139:AX150)</f>
        <v>52721.5178425446</v>
      </c>
      <c r="AZ150" s="2">
        <f t="shared" si="152"/>
        <v>9.3</v>
      </c>
      <c r="BA150" s="1">
        <f t="shared" si="153"/>
        <v>3127.78567504173</v>
      </c>
      <c r="BB150" s="1">
        <f>SUM(BA139:BA150)</f>
        <v>52721.5178425446</v>
      </c>
    </row>
    <row r="151" s="1" customFormat="1" spans="1:46">
      <c r="A151" s="6"/>
      <c r="B151" s="6"/>
      <c r="C151" s="9">
        <v>12</v>
      </c>
      <c r="D151" s="12">
        <v>-3.4245407333871</v>
      </c>
      <c r="E151" s="13">
        <f t="shared" si="154"/>
        <v>0.233572728866667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524.5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113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520.22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30.14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2812.68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13.3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75470397.4627756</v>
      </c>
      <c r="J16" s="7" t="s">
        <v>35</v>
      </c>
      <c r="K16" s="7">
        <f>I16/(10000*1000)</f>
        <v>7.54703974627756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51294021.4127271</v>
      </c>
      <c r="J17" s="7" t="s">
        <v>35</v>
      </c>
      <c r="K17" s="7">
        <f>I17/(10000*1000)</f>
        <v>5.12940214127271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6.79</v>
      </c>
      <c r="E29" s="9"/>
      <c r="F29" s="9"/>
      <c r="G29" s="6">
        <v>1</v>
      </c>
      <c r="H29" s="11">
        <f t="shared" ref="H29:H40" si="0">E30</f>
        <v>6.79</v>
      </c>
      <c r="I29" s="11">
        <f t="shared" ref="I29:I40" si="1">H29+273.15</f>
        <v>279.94</v>
      </c>
      <c r="J29" s="11">
        <f t="shared" ref="J29:J40" si="2">EXP(($C$18*(I29-$C$16))/($C$19*I29*$C$16))</f>
        <v>0.0413715356520108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0.0410988282795046</v>
      </c>
      <c r="Q29" s="17">
        <f t="shared" ref="Q29:Q40" si="6">P29*$B$31</f>
        <v>0.00534284767633559</v>
      </c>
      <c r="R29" s="11">
        <f t="shared" ref="R29:R40" si="7">L29*$B$31</f>
        <v>0.129143083333333</v>
      </c>
      <c r="S29" s="18">
        <f t="shared" ref="S29:S40" si="8">Q29/R29</f>
        <v>0.0413715356520108</v>
      </c>
      <c r="T29" s="3">
        <v>0.01</v>
      </c>
      <c r="U29" s="19">
        <f t="shared" ref="U29:U40" si="9">S29*T29</f>
        <v>0.000413715356520109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0.0223137153565201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0.491666666666667</v>
      </c>
      <c r="AU29" s="1">
        <f t="shared" ref="AU29:AU40" si="17">AT29*10000*AS29*0.67*AR29*AQ29</f>
        <v>949.267491080879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4.57389533474194</v>
      </c>
      <c r="E30" s="13">
        <f t="shared" ref="E30:E41" si="18">D29</f>
        <v>6.79</v>
      </c>
      <c r="F30" s="9" t="s">
        <v>107</v>
      </c>
      <c r="G30" s="6">
        <v>2</v>
      </c>
      <c r="H30" s="11">
        <f t="shared" si="0"/>
        <v>4.57389533474194</v>
      </c>
      <c r="I30" s="11">
        <f t="shared" si="1"/>
        <v>277.723895334742</v>
      </c>
      <c r="J30" s="11">
        <f t="shared" si="2"/>
        <v>0.0313449028940213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1.94571783838716</v>
      </c>
      <c r="P30" s="11">
        <f t="shared" si="5"/>
        <v>0.0609883367034105</v>
      </c>
      <c r="Q30" s="17">
        <f t="shared" si="6"/>
        <v>0.00792848377144337</v>
      </c>
      <c r="R30" s="11">
        <f t="shared" si="7"/>
        <v>0.129143083333333</v>
      </c>
      <c r="S30" s="18">
        <f t="shared" si="8"/>
        <v>0.0613930190204539</v>
      </c>
      <c r="T30" s="3">
        <v>0.01</v>
      </c>
      <c r="U30" s="19">
        <f t="shared" si="9"/>
        <v>0.000613930190204539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0.0225139301902045</v>
      </c>
      <c r="AR30" s="27">
        <f t="shared" si="15"/>
        <v>99.3408333333333</v>
      </c>
      <c r="AS30" s="1">
        <f t="shared" si="16"/>
        <v>0.13</v>
      </c>
      <c r="AT30" s="2">
        <f>$E$4/12</f>
        <v>0.491666666666667</v>
      </c>
      <c r="AU30" s="1">
        <f t="shared" si="17"/>
        <v>957.785007317513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7.07188973096429</v>
      </c>
      <c r="E31" s="13">
        <f t="shared" si="18"/>
        <v>4.57389533474194</v>
      </c>
      <c r="F31" s="9" t="s">
        <v>107</v>
      </c>
      <c r="G31" s="6">
        <v>3</v>
      </c>
      <c r="H31" s="11">
        <f t="shared" si="0"/>
        <v>7.07188973096429</v>
      </c>
      <c r="I31" s="11">
        <f t="shared" si="1"/>
        <v>280.221889730964</v>
      </c>
      <c r="J31" s="11">
        <f t="shared" si="2"/>
        <v>0.0428446942377239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2.87813783501708</v>
      </c>
      <c r="P31" s="11">
        <f t="shared" si="5"/>
        <v>0.123312935515332</v>
      </c>
      <c r="Q31" s="17">
        <f t="shared" si="6"/>
        <v>0.0160306816169931</v>
      </c>
      <c r="R31" s="11">
        <f t="shared" si="7"/>
        <v>0.129143083333333</v>
      </c>
      <c r="S31" s="18">
        <f t="shared" si="8"/>
        <v>0.124131166789754</v>
      </c>
      <c r="T31" s="3">
        <v>0.01</v>
      </c>
      <c r="U31" s="19">
        <f t="shared" si="9"/>
        <v>0.00124131166789754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0.0231413116678975</v>
      </c>
      <c r="AR31" s="27">
        <f t="shared" si="15"/>
        <v>99.3408333333333</v>
      </c>
      <c r="AS31" s="1">
        <f t="shared" si="16"/>
        <v>0.13</v>
      </c>
      <c r="AT31" s="2">
        <f>$E$4/12</f>
        <v>0.491666666666667</v>
      </c>
      <c r="AU31" s="1">
        <f t="shared" si="17"/>
        <v>984.474997387061</v>
      </c>
    </row>
    <row r="32" s="1" customFormat="1" spans="1:47">
      <c r="A32" s="6"/>
      <c r="B32" s="6"/>
      <c r="C32" s="9">
        <v>3</v>
      </c>
      <c r="D32" s="12">
        <v>13.600116129129</v>
      </c>
      <c r="E32" s="13">
        <f t="shared" si="18"/>
        <v>7.07188973096429</v>
      </c>
      <c r="F32" s="9" t="s">
        <v>107</v>
      </c>
      <c r="G32" s="6">
        <v>4</v>
      </c>
      <c r="H32" s="11">
        <f t="shared" si="0"/>
        <v>13.600116129129</v>
      </c>
      <c r="I32" s="11">
        <f t="shared" si="1"/>
        <v>286.750116129129</v>
      </c>
      <c r="J32" s="11">
        <f t="shared" si="2"/>
        <v>0.0945032592952381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3.74823323283509</v>
      </c>
      <c r="P32" s="11">
        <f t="shared" si="5"/>
        <v>0.354220257101643</v>
      </c>
      <c r="Q32" s="17">
        <f t="shared" si="6"/>
        <v>0.0460486334232135</v>
      </c>
      <c r="R32" s="11">
        <f t="shared" si="7"/>
        <v>0.129143083333333</v>
      </c>
      <c r="S32" s="18">
        <f t="shared" si="8"/>
        <v>0.356570651982629</v>
      </c>
      <c r="T32" s="3">
        <v>0.01</v>
      </c>
      <c r="U32" s="19">
        <f t="shared" si="9"/>
        <v>0.00356570651982629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0.0254657065198263</v>
      </c>
      <c r="AR32" s="27">
        <f t="shared" si="15"/>
        <v>99.3408333333333</v>
      </c>
      <c r="AS32" s="1">
        <f t="shared" si="16"/>
        <v>0.13</v>
      </c>
      <c r="AT32" s="2">
        <f>$E$4/12</f>
        <v>0.491666666666667</v>
      </c>
      <c r="AU32" s="1">
        <f t="shared" si="17"/>
        <v>1083.35913362872</v>
      </c>
    </row>
    <row r="33" s="1" customFormat="1" spans="1:47">
      <c r="A33" s="6"/>
      <c r="B33" s="6"/>
      <c r="C33" s="9">
        <v>4</v>
      </c>
      <c r="D33" s="12">
        <v>17.3294328469333</v>
      </c>
      <c r="E33" s="13">
        <f t="shared" si="18"/>
        <v>13.600116129129</v>
      </c>
      <c r="F33" s="9" t="s">
        <v>107</v>
      </c>
      <c r="G33" s="6">
        <v>5</v>
      </c>
      <c r="H33" s="11">
        <f t="shared" si="0"/>
        <v>17.3294328469333</v>
      </c>
      <c r="I33" s="11">
        <f t="shared" si="1"/>
        <v>290.479432846933</v>
      </c>
      <c r="J33" s="11">
        <f t="shared" si="2"/>
        <v>0.146141253474693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3.22431232694677</v>
      </c>
      <c r="O33" s="11">
        <f t="shared" si="19"/>
        <v>1.16310898212001</v>
      </c>
      <c r="P33" s="11">
        <f t="shared" si="5"/>
        <v>0.169978204574691</v>
      </c>
      <c r="Q33" s="17">
        <f t="shared" si="6"/>
        <v>0.0220971665947099</v>
      </c>
      <c r="R33" s="11">
        <f t="shared" si="7"/>
        <v>0.129143083333333</v>
      </c>
      <c r="S33" s="18">
        <f t="shared" si="8"/>
        <v>0.171106078810853</v>
      </c>
      <c r="T33" s="3">
        <v>0.01</v>
      </c>
      <c r="U33" s="19">
        <f t="shared" si="9"/>
        <v>0.00171106078810853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0.0236110607881085</v>
      </c>
      <c r="AR33" s="27">
        <f t="shared" si="15"/>
        <v>99.3408333333333</v>
      </c>
      <c r="AS33" s="1">
        <f t="shared" si="16"/>
        <v>0.13</v>
      </c>
      <c r="AT33" s="2">
        <f>$E$4/12</f>
        <v>0.491666666666667</v>
      </c>
      <c r="AU33" s="1">
        <f t="shared" si="17"/>
        <v>1004.45900998449</v>
      </c>
    </row>
    <row r="34" s="1" customFormat="1" spans="1:47">
      <c r="A34" s="6"/>
      <c r="B34" s="6"/>
      <c r="C34" s="9">
        <v>5</v>
      </c>
      <c r="D34" s="12">
        <v>20.9127910164516</v>
      </c>
      <c r="E34" s="13">
        <f t="shared" si="18"/>
        <v>17.3294328469333</v>
      </c>
      <c r="F34" s="9" t="s">
        <v>109</v>
      </c>
      <c r="G34" s="6">
        <v>6</v>
      </c>
      <c r="H34" s="11">
        <f t="shared" si="0"/>
        <v>20.9127910164516</v>
      </c>
      <c r="I34" s="11">
        <f t="shared" si="1"/>
        <v>294.062791016452</v>
      </c>
      <c r="J34" s="11">
        <f t="shared" si="2"/>
        <v>0.219869584545936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1.98653911087865</v>
      </c>
      <c r="P34" s="11">
        <f t="shared" si="5"/>
        <v>0.43677952899314</v>
      </c>
      <c r="Q34" s="17">
        <f t="shared" si="6"/>
        <v>0.0567813387691082</v>
      </c>
      <c r="R34" s="11">
        <f t="shared" si="7"/>
        <v>0.129143083333333</v>
      </c>
      <c r="S34" s="18">
        <f t="shared" si="8"/>
        <v>0.439677738083341</v>
      </c>
      <c r="T34" s="3">
        <v>0.01</v>
      </c>
      <c r="U34" s="19">
        <f t="shared" si="9"/>
        <v>0.00439677738083341</v>
      </c>
      <c r="V34" s="18"/>
      <c r="W34" s="3"/>
      <c r="X34" s="19"/>
      <c r="Y34" s="20">
        <v>0.02</v>
      </c>
      <c r="Z34" s="3">
        <v>0.21</v>
      </c>
      <c r="AA34" s="21">
        <f t="shared" si="10"/>
        <v>0.0042</v>
      </c>
      <c r="AB34" s="3">
        <v>0.01</v>
      </c>
      <c r="AC34" s="3">
        <v>0.29</v>
      </c>
      <c r="AD34" s="21">
        <f t="shared" si="11"/>
        <v>0.0029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0.0262967773808334</v>
      </c>
      <c r="AR34" s="27">
        <f t="shared" si="15"/>
        <v>99.3408333333333</v>
      </c>
      <c r="AS34" s="1">
        <f t="shared" si="16"/>
        <v>0.13</v>
      </c>
      <c r="AT34" s="2">
        <f>$E$4/12</f>
        <v>0.491666666666667</v>
      </c>
      <c r="AU34" s="1">
        <f t="shared" si="17"/>
        <v>1118.71445382232</v>
      </c>
    </row>
    <row r="35" s="1" customFormat="1" spans="1:47">
      <c r="A35" s="6"/>
      <c r="B35" s="6"/>
      <c r="C35" s="9">
        <v>6</v>
      </c>
      <c r="D35" s="12">
        <v>22.0849648743333</v>
      </c>
      <c r="E35" s="13">
        <f t="shared" si="18"/>
        <v>20.9127910164516</v>
      </c>
      <c r="F35" s="9" t="s">
        <v>107</v>
      </c>
      <c r="G35" s="6">
        <v>7</v>
      </c>
      <c r="H35" s="11">
        <f t="shared" si="0"/>
        <v>22.0849648743333</v>
      </c>
      <c r="I35" s="11">
        <f t="shared" si="1"/>
        <v>295.234964874333</v>
      </c>
      <c r="J35" s="11">
        <f t="shared" si="2"/>
        <v>0.2507600437853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2.54316791521884</v>
      </c>
      <c r="P35" s="11">
        <f t="shared" si="5"/>
        <v>0.637724897773647</v>
      </c>
      <c r="Q35" s="17">
        <f t="shared" si="6"/>
        <v>0.0829042367105742</v>
      </c>
      <c r="R35" s="11">
        <f t="shared" si="7"/>
        <v>0.129143083333333</v>
      </c>
      <c r="S35" s="18">
        <f t="shared" si="8"/>
        <v>0.641956460777608</v>
      </c>
      <c r="T35" s="3">
        <v>0.01</v>
      </c>
      <c r="U35" s="19">
        <f t="shared" si="9"/>
        <v>0.00641956460777608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0.0358695646077761</v>
      </c>
      <c r="AR35" s="27">
        <f t="shared" si="15"/>
        <v>99.3408333333333</v>
      </c>
      <c r="AS35" s="1">
        <f t="shared" si="16"/>
        <v>0.13</v>
      </c>
      <c r="AT35" s="2">
        <f>$E$4/12</f>
        <v>0.491666666666667</v>
      </c>
      <c r="AU35" s="1">
        <f t="shared" si="17"/>
        <v>1525.95885791999</v>
      </c>
    </row>
    <row r="36" s="1" customFormat="1" spans="1:47">
      <c r="A36" s="6"/>
      <c r="B36" s="6"/>
      <c r="C36" s="9">
        <v>7</v>
      </c>
      <c r="D36" s="12">
        <v>25.0532123858064</v>
      </c>
      <c r="E36" s="13">
        <f t="shared" si="18"/>
        <v>22.0849648743333</v>
      </c>
      <c r="F36" s="9" t="s">
        <v>107</v>
      </c>
      <c r="G36" s="6">
        <v>8</v>
      </c>
      <c r="H36" s="11">
        <f t="shared" si="0"/>
        <v>25.0532123858064</v>
      </c>
      <c r="I36" s="11">
        <f t="shared" si="1"/>
        <v>298.203212385806</v>
      </c>
      <c r="J36" s="11">
        <f t="shared" si="2"/>
        <v>0.348197531690734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2.89885135077852</v>
      </c>
      <c r="P36" s="11">
        <f t="shared" si="5"/>
        <v>1.00937288507943</v>
      </c>
      <c r="Q36" s="17">
        <f t="shared" si="6"/>
        <v>0.131218475060326</v>
      </c>
      <c r="R36" s="11">
        <f t="shared" si="7"/>
        <v>0.129143083333333</v>
      </c>
      <c r="S36" s="18">
        <f t="shared" si="8"/>
        <v>1.0160704830133</v>
      </c>
      <c r="T36" s="3">
        <v>0.01</v>
      </c>
      <c r="U36" s="19">
        <f t="shared" si="9"/>
        <v>0.010160704830133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0.039610704830133</v>
      </c>
      <c r="AR36" s="27">
        <f t="shared" si="15"/>
        <v>99.3408333333333</v>
      </c>
      <c r="AS36" s="1">
        <f t="shared" si="16"/>
        <v>0.13</v>
      </c>
      <c r="AT36" s="2">
        <f>$E$4/12</f>
        <v>0.491666666666667</v>
      </c>
      <c r="AU36" s="1">
        <f t="shared" si="17"/>
        <v>1685.11401141713</v>
      </c>
    </row>
    <row r="37" s="1" customFormat="1" spans="1:47">
      <c r="A37" s="6"/>
      <c r="B37" s="6"/>
      <c r="C37" s="9">
        <v>8</v>
      </c>
      <c r="D37" s="12">
        <v>23.8324769725806</v>
      </c>
      <c r="E37" s="13">
        <f t="shared" si="18"/>
        <v>25.0532123858064</v>
      </c>
      <c r="F37" s="9" t="s">
        <v>107</v>
      </c>
      <c r="G37" s="6">
        <v>9</v>
      </c>
      <c r="H37" s="11">
        <f t="shared" si="0"/>
        <v>23.8324769725806</v>
      </c>
      <c r="I37" s="11">
        <f t="shared" si="1"/>
        <v>296.982476972581</v>
      </c>
      <c r="J37" s="11">
        <f t="shared" si="2"/>
        <v>0.304465283126904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2.88288679903242</v>
      </c>
      <c r="P37" s="11">
        <f t="shared" si="5"/>
        <v>0.877738945490222</v>
      </c>
      <c r="Q37" s="17">
        <f t="shared" si="6"/>
        <v>0.114106062913729</v>
      </c>
      <c r="R37" s="11">
        <f t="shared" si="7"/>
        <v>0.129143083333333</v>
      </c>
      <c r="S37" s="18">
        <f t="shared" si="8"/>
        <v>0.883563098917254</v>
      </c>
      <c r="T37" s="3">
        <v>0.01</v>
      </c>
      <c r="U37" s="19">
        <f t="shared" si="9"/>
        <v>0.00883563098917254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0.0307356309891725</v>
      </c>
      <c r="AR37" s="27">
        <f t="shared" si="15"/>
        <v>99.3408333333333</v>
      </c>
      <c r="AS37" s="1">
        <f t="shared" si="16"/>
        <v>0.13</v>
      </c>
      <c r="AT37" s="2">
        <f>$E$4/12</f>
        <v>0.491666666666667</v>
      </c>
      <c r="AU37" s="1">
        <f t="shared" si="17"/>
        <v>1307.55164927539</v>
      </c>
    </row>
    <row r="38" s="1" customFormat="1" spans="1:47">
      <c r="A38" s="6"/>
      <c r="B38" s="6"/>
      <c r="C38" s="9">
        <v>9</v>
      </c>
      <c r="D38" s="12">
        <v>20.447472078</v>
      </c>
      <c r="E38" s="13">
        <f t="shared" si="18"/>
        <v>23.8324769725806</v>
      </c>
      <c r="F38" s="9" t="s">
        <v>107</v>
      </c>
      <c r="G38" s="6">
        <v>10</v>
      </c>
      <c r="H38" s="11">
        <f t="shared" si="0"/>
        <v>20.447472078</v>
      </c>
      <c r="I38" s="11">
        <f t="shared" si="1"/>
        <v>293.597472078</v>
      </c>
      <c r="J38" s="11">
        <f t="shared" si="2"/>
        <v>0.208628875032651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2.99855618687554</v>
      </c>
      <c r="P38" s="11">
        <f t="shared" si="5"/>
        <v>0.625585403990037</v>
      </c>
      <c r="Q38" s="17">
        <f t="shared" si="6"/>
        <v>0.0813261025187049</v>
      </c>
      <c r="R38" s="11">
        <f t="shared" si="7"/>
        <v>0.129143083333333</v>
      </c>
      <c r="S38" s="18">
        <f t="shared" si="8"/>
        <v>0.629736416535704</v>
      </c>
      <c r="T38" s="3">
        <v>0.01</v>
      </c>
      <c r="U38" s="19">
        <f t="shared" si="9"/>
        <v>0.00629736416535704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0.028197364165357</v>
      </c>
      <c r="AR38" s="27">
        <f t="shared" si="15"/>
        <v>99.3408333333333</v>
      </c>
      <c r="AS38" s="1">
        <f t="shared" si="16"/>
        <v>0.13</v>
      </c>
      <c r="AT38" s="2">
        <f>$E$4/12</f>
        <v>0.491666666666667</v>
      </c>
      <c r="AU38" s="1">
        <f t="shared" si="17"/>
        <v>1199.56899640745</v>
      </c>
    </row>
    <row r="39" s="1" customFormat="1" spans="1:47">
      <c r="A39" s="6"/>
      <c r="B39" s="6"/>
      <c r="C39" s="9">
        <v>10</v>
      </c>
      <c r="D39" s="12">
        <v>14.3589504916129</v>
      </c>
      <c r="E39" s="13">
        <f t="shared" si="18"/>
        <v>20.447472078</v>
      </c>
      <c r="F39" s="9" t="s">
        <v>107</v>
      </c>
      <c r="G39" s="6">
        <v>11</v>
      </c>
      <c r="H39" s="11">
        <f t="shared" si="0"/>
        <v>14.3589504916129</v>
      </c>
      <c r="I39" s="11">
        <f t="shared" si="1"/>
        <v>287.508950491613</v>
      </c>
      <c r="J39" s="11">
        <f t="shared" si="2"/>
        <v>0.103363810980314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2.25432224374122</v>
      </c>
      <c r="O39" s="11">
        <f t="shared" si="19"/>
        <v>1.11205687247761</v>
      </c>
      <c r="P39" s="11">
        <f t="shared" si="5"/>
        <v>0.114946436366135</v>
      </c>
      <c r="Q39" s="17">
        <f t="shared" si="6"/>
        <v>0.0149430367275976</v>
      </c>
      <c r="R39" s="11">
        <f t="shared" si="7"/>
        <v>0.129143083333333</v>
      </c>
      <c r="S39" s="18">
        <f t="shared" si="8"/>
        <v>0.115709152529895</v>
      </c>
      <c r="T39" s="3">
        <v>0.01</v>
      </c>
      <c r="U39" s="19">
        <f t="shared" si="9"/>
        <v>0.00115709152529895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0.0230570915252989</v>
      </c>
      <c r="AR39" s="27">
        <f t="shared" si="15"/>
        <v>99.3408333333333</v>
      </c>
      <c r="AS39" s="1">
        <f t="shared" si="16"/>
        <v>0.13</v>
      </c>
      <c r="AT39" s="2">
        <f>$E$4/12</f>
        <v>0.491666666666667</v>
      </c>
      <c r="AU39" s="1">
        <f t="shared" si="17"/>
        <v>980.892113847244</v>
      </c>
    </row>
    <row r="40" s="1" customFormat="1" spans="1:48">
      <c r="A40" s="6"/>
      <c r="B40" s="6"/>
      <c r="C40" s="9">
        <v>11</v>
      </c>
      <c r="D40" s="12">
        <v>10.8389860153</v>
      </c>
      <c r="E40" s="13">
        <f t="shared" si="18"/>
        <v>14.3589504916129</v>
      </c>
      <c r="F40" s="9" t="s">
        <v>109</v>
      </c>
      <c r="G40" s="6">
        <v>12</v>
      </c>
      <c r="H40" s="11">
        <f t="shared" si="0"/>
        <v>10.8389860153</v>
      </c>
      <c r="I40" s="11">
        <f t="shared" si="1"/>
        <v>283.9889860153</v>
      </c>
      <c r="J40" s="11">
        <f t="shared" si="2"/>
        <v>0.067931156438662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1.99051876944481</v>
      </c>
      <c r="P40" s="11">
        <f t="shared" si="5"/>
        <v>0.135218241921248</v>
      </c>
      <c r="Q40" s="17">
        <f t="shared" si="6"/>
        <v>0.0175783714497622</v>
      </c>
      <c r="R40" s="11">
        <f t="shared" si="7"/>
        <v>0.129143083333333</v>
      </c>
      <c r="S40" s="18">
        <f t="shared" si="8"/>
        <v>0.136115469725858</v>
      </c>
      <c r="T40" s="3">
        <v>0.01</v>
      </c>
      <c r="U40" s="19">
        <f t="shared" si="9"/>
        <v>0.00136115469725858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0.0232611546972586</v>
      </c>
      <c r="AR40" s="27">
        <f t="shared" si="15"/>
        <v>99.3408333333333</v>
      </c>
      <c r="AS40" s="1">
        <f t="shared" si="16"/>
        <v>0.13</v>
      </c>
      <c r="AT40" s="2">
        <f>$E$4/12</f>
        <v>0.491666666666667</v>
      </c>
      <c r="AU40" s="1">
        <f t="shared" si="17"/>
        <v>989.573345644508</v>
      </c>
      <c r="AV40" s="1">
        <f>SUM(AU29:AU40)</f>
        <v>13786.7190677327</v>
      </c>
    </row>
    <row r="41" s="1" customFormat="1" spans="1:46">
      <c r="A41" s="6"/>
      <c r="B41" s="6"/>
      <c r="C41" s="9">
        <v>12</v>
      </c>
      <c r="D41" s="12">
        <v>5.55904580458064</v>
      </c>
      <c r="E41" s="13">
        <f t="shared" si="18"/>
        <v>10.8389860153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6.79</v>
      </c>
      <c r="E44" s="9"/>
      <c r="F44" s="9"/>
      <c r="G44" s="6">
        <v>1</v>
      </c>
      <c r="H44" s="11">
        <f t="shared" ref="H44:H55" si="20">E45</f>
        <v>6.79</v>
      </c>
      <c r="I44" s="11">
        <f t="shared" ref="I44:I55" si="21">H44+273.15</f>
        <v>279.94</v>
      </c>
      <c r="J44" s="11">
        <f t="shared" ref="J44:J55" si="22">EXP(($C$18*(I44-$C$16))/($C$19*I44*$C$16))</f>
        <v>0.0413715356520108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0.0368731741042879</v>
      </c>
      <c r="Q44" s="17">
        <f t="shared" ref="Q44:Q55" si="26">P44*$B$46</f>
        <v>0.00479351263355743</v>
      </c>
      <c r="R44" s="11">
        <f t="shared" ref="R44:R55" si="27">L44*$B$46</f>
        <v>0.115864991666667</v>
      </c>
      <c r="S44" s="18">
        <f t="shared" ref="S44:S55" si="28">Q44/R44</f>
        <v>0.0413715356520107</v>
      </c>
      <c r="T44" s="3">
        <v>0.01</v>
      </c>
      <c r="U44" s="19">
        <f t="shared" ref="U44:U55" si="29">S44*T44</f>
        <v>0.000413715356520107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0.0195137153565201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43.7083333333333</v>
      </c>
      <c r="AU44" s="1">
        <f t="shared" ref="AU44:AU55" si="37">AT44*10000*AS44*0.67*AR44*AQ44</f>
        <v>66211.1680758468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4.57389533474194</v>
      </c>
      <c r="E45" s="13">
        <f t="shared" ref="E45:E56" si="38">D44</f>
        <v>6.79</v>
      </c>
      <c r="F45" s="9" t="s">
        <v>107</v>
      </c>
      <c r="G45" s="6">
        <v>2</v>
      </c>
      <c r="H45" s="11">
        <f t="shared" si="20"/>
        <v>4.57389533474194</v>
      </c>
      <c r="I45" s="11">
        <f t="shared" si="21"/>
        <v>277.723895334742</v>
      </c>
      <c r="J45" s="11">
        <f t="shared" si="22"/>
        <v>0.0313449028940213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1.74566515922905</v>
      </c>
      <c r="P45" s="11">
        <f t="shared" si="25"/>
        <v>0.0547177049015106</v>
      </c>
      <c r="Q45" s="17">
        <f t="shared" si="26"/>
        <v>0.00711330163719638</v>
      </c>
      <c r="R45" s="11">
        <f t="shared" si="27"/>
        <v>0.115864991666667</v>
      </c>
      <c r="S45" s="18">
        <f t="shared" si="28"/>
        <v>0.0613930190204536</v>
      </c>
      <c r="T45" s="3">
        <v>0.01</v>
      </c>
      <c r="U45" s="19">
        <f t="shared" si="29"/>
        <v>0.000613930190204536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0.0197139301902045</v>
      </c>
      <c r="AR45" s="27">
        <f t="shared" si="35"/>
        <v>89.1269166666667</v>
      </c>
      <c r="AS45" s="1">
        <f t="shared" si="36"/>
        <v>0.13</v>
      </c>
      <c r="AT45" s="2">
        <f>$E$3/12</f>
        <v>43.7083333333333</v>
      </c>
      <c r="AU45" s="1">
        <f t="shared" si="37"/>
        <v>66890.508619775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7.07188973096429</v>
      </c>
      <c r="E46" s="13">
        <f t="shared" si="38"/>
        <v>4.57389533474194</v>
      </c>
      <c r="F46" s="9" t="s">
        <v>107</v>
      </c>
      <c r="G46" s="6">
        <v>3</v>
      </c>
      <c r="H46" s="11">
        <f t="shared" si="20"/>
        <v>7.07188973096429</v>
      </c>
      <c r="I46" s="11">
        <f t="shared" si="21"/>
        <v>280.221889730964</v>
      </c>
      <c r="J46" s="11">
        <f t="shared" si="22"/>
        <v>0.0428446942377239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2.5822166209942</v>
      </c>
      <c r="P46" s="11">
        <f t="shared" si="25"/>
        <v>0.110634281582065</v>
      </c>
      <c r="Q46" s="17">
        <f t="shared" si="26"/>
        <v>0.0143824566056685</v>
      </c>
      <c r="R46" s="11">
        <f t="shared" si="27"/>
        <v>0.115864991666667</v>
      </c>
      <c r="S46" s="18">
        <f t="shared" si="28"/>
        <v>0.124131166789754</v>
      </c>
      <c r="T46" s="3">
        <v>0.01</v>
      </c>
      <c r="U46" s="19">
        <f t="shared" si="29"/>
        <v>0.00124131166789754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0.0203413116678975</v>
      </c>
      <c r="AR46" s="27">
        <f t="shared" si="35"/>
        <v>89.1269166666667</v>
      </c>
      <c r="AS46" s="1">
        <f t="shared" si="36"/>
        <v>0.13</v>
      </c>
      <c r="AT46" s="2">
        <f>$E$3/12</f>
        <v>43.7083333333333</v>
      </c>
      <c r="AU46" s="1">
        <f t="shared" si="37"/>
        <v>69019.2503641463</v>
      </c>
    </row>
    <row r="47" s="1" customFormat="1" spans="1:47">
      <c r="A47" s="6"/>
      <c r="B47" s="6"/>
      <c r="C47" s="9">
        <v>3</v>
      </c>
      <c r="D47" s="12">
        <v>13.600116129129</v>
      </c>
      <c r="E47" s="13">
        <f t="shared" si="38"/>
        <v>7.07188973096429</v>
      </c>
      <c r="F47" s="9" t="s">
        <v>107</v>
      </c>
      <c r="G47" s="6">
        <v>4</v>
      </c>
      <c r="H47" s="11">
        <f t="shared" si="20"/>
        <v>13.600116129129</v>
      </c>
      <c r="I47" s="11">
        <f t="shared" si="21"/>
        <v>286.750116129129</v>
      </c>
      <c r="J47" s="11">
        <f t="shared" si="22"/>
        <v>0.0945032592952381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3.3628515060788</v>
      </c>
      <c r="P47" s="11">
        <f t="shared" si="25"/>
        <v>0.317800427850347</v>
      </c>
      <c r="Q47" s="17">
        <f t="shared" si="26"/>
        <v>0.0413140556205451</v>
      </c>
      <c r="R47" s="11">
        <f t="shared" si="27"/>
        <v>0.115864991666667</v>
      </c>
      <c r="S47" s="18">
        <f t="shared" si="28"/>
        <v>0.356570651982627</v>
      </c>
      <c r="T47" s="3">
        <v>0.01</v>
      </c>
      <c r="U47" s="19">
        <f t="shared" si="29"/>
        <v>0.00356570651982627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0.0226657065198263</v>
      </c>
      <c r="AR47" s="27">
        <f t="shared" si="35"/>
        <v>89.1269166666667</v>
      </c>
      <c r="AS47" s="1">
        <f t="shared" si="36"/>
        <v>0.13</v>
      </c>
      <c r="AT47" s="2">
        <f>$E$3/12</f>
        <v>43.7083333333333</v>
      </c>
      <c r="AU47" s="1">
        <f t="shared" si="37"/>
        <v>76906.0569206571</v>
      </c>
    </row>
    <row r="48" s="1" customFormat="1" spans="1:47">
      <c r="A48" s="6"/>
      <c r="B48" s="6"/>
      <c r="C48" s="9">
        <v>4</v>
      </c>
      <c r="D48" s="12">
        <v>17.3294328469333</v>
      </c>
      <c r="E48" s="13">
        <f t="shared" si="38"/>
        <v>13.600116129129</v>
      </c>
      <c r="F48" s="9" t="s">
        <v>107</v>
      </c>
      <c r="G48" s="6">
        <v>5</v>
      </c>
      <c r="H48" s="11">
        <f t="shared" si="20"/>
        <v>17.3294328469333</v>
      </c>
      <c r="I48" s="11">
        <f t="shared" si="21"/>
        <v>290.479432846933</v>
      </c>
      <c r="J48" s="11">
        <f t="shared" si="22"/>
        <v>0.146141253474693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2.89279852431703</v>
      </c>
      <c r="O48" s="11">
        <f t="shared" si="39"/>
        <v>1.04352172057809</v>
      </c>
      <c r="P48" s="11">
        <f t="shared" si="25"/>
        <v>0.15250157227335</v>
      </c>
      <c r="Q48" s="17">
        <f t="shared" si="26"/>
        <v>0.0198252043955355</v>
      </c>
      <c r="R48" s="11">
        <f t="shared" si="27"/>
        <v>0.115864991666667</v>
      </c>
      <c r="S48" s="18">
        <f t="shared" si="28"/>
        <v>0.171106078810852</v>
      </c>
      <c r="T48" s="3">
        <v>0.01</v>
      </c>
      <c r="U48" s="19">
        <f t="shared" si="29"/>
        <v>0.00171106078810852</v>
      </c>
      <c r="V48" s="18"/>
      <c r="W48" s="3"/>
      <c r="X48" s="19"/>
      <c r="Y48" s="20">
        <v>0.02</v>
      </c>
      <c r="Z48" s="3">
        <v>0.29</v>
      </c>
      <c r="AA48" s="21">
        <f t="shared" si="30"/>
        <v>0.0058</v>
      </c>
      <c r="AB48" s="3">
        <v>0.01</v>
      </c>
      <c r="AC48" s="3">
        <v>0.28</v>
      </c>
      <c r="AD48" s="21">
        <f t="shared" si="31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0.0208110607881085</v>
      </c>
      <c r="AR48" s="27">
        <f t="shared" si="35"/>
        <v>89.1269166666667</v>
      </c>
      <c r="AS48" s="1">
        <f t="shared" si="36"/>
        <v>0.13</v>
      </c>
      <c r="AT48" s="2">
        <f>$E$3/12</f>
        <v>43.7083333333333</v>
      </c>
      <c r="AU48" s="1">
        <f t="shared" si="37"/>
        <v>70613.1363762931</v>
      </c>
    </row>
    <row r="49" s="1" customFormat="1" spans="1:47">
      <c r="A49" s="6"/>
      <c r="B49" s="6"/>
      <c r="C49" s="9">
        <v>5</v>
      </c>
      <c r="D49" s="12">
        <v>20.9127910164516</v>
      </c>
      <c r="E49" s="13">
        <f t="shared" si="38"/>
        <v>17.3294328469333</v>
      </c>
      <c r="F49" s="9" t="s">
        <v>109</v>
      </c>
      <c r="G49" s="6">
        <v>6</v>
      </c>
      <c r="H49" s="11">
        <f t="shared" si="20"/>
        <v>20.9127910164516</v>
      </c>
      <c r="I49" s="11">
        <f t="shared" si="21"/>
        <v>294.062791016452</v>
      </c>
      <c r="J49" s="11">
        <f t="shared" si="22"/>
        <v>0.219869584545936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1.78228931497141</v>
      </c>
      <c r="P49" s="11">
        <f t="shared" si="25"/>
        <v>0.391871211223423</v>
      </c>
      <c r="Q49" s="17">
        <f t="shared" si="26"/>
        <v>0.050943257459045</v>
      </c>
      <c r="R49" s="11">
        <f t="shared" si="27"/>
        <v>0.115864991666667</v>
      </c>
      <c r="S49" s="18">
        <f t="shared" si="28"/>
        <v>0.439677738083339</v>
      </c>
      <c r="T49" s="3">
        <v>0.01</v>
      </c>
      <c r="U49" s="19">
        <f t="shared" si="29"/>
        <v>0.00439677738083339</v>
      </c>
      <c r="V49" s="18"/>
      <c r="W49" s="3"/>
      <c r="X49" s="19"/>
      <c r="Y49" s="20">
        <v>0.02</v>
      </c>
      <c r="Z49" s="3">
        <v>0.29</v>
      </c>
      <c r="AA49" s="21">
        <f t="shared" si="30"/>
        <v>0.0058</v>
      </c>
      <c r="AB49" s="3">
        <v>0.01</v>
      </c>
      <c r="AC49" s="3">
        <v>0.28</v>
      </c>
      <c r="AD49" s="21">
        <f t="shared" si="31"/>
        <v>0.0028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0.0234967773808334</v>
      </c>
      <c r="AR49" s="27">
        <f t="shared" si="35"/>
        <v>89.1269166666667</v>
      </c>
      <c r="AS49" s="1">
        <f t="shared" si="36"/>
        <v>0.13</v>
      </c>
      <c r="AT49" s="2">
        <f>$E$3/12</f>
        <v>43.7083333333333</v>
      </c>
      <c r="AU49" s="1">
        <f t="shared" si="37"/>
        <v>79725.9285573874</v>
      </c>
    </row>
    <row r="50" s="1" customFormat="1" spans="1:47">
      <c r="A50" s="6"/>
      <c r="B50" s="6"/>
      <c r="C50" s="9">
        <v>6</v>
      </c>
      <c r="D50" s="12">
        <v>22.0849648743333</v>
      </c>
      <c r="E50" s="13">
        <f t="shared" si="38"/>
        <v>20.9127910164516</v>
      </c>
      <c r="F50" s="9" t="s">
        <v>107</v>
      </c>
      <c r="G50" s="6">
        <v>7</v>
      </c>
      <c r="H50" s="11">
        <f t="shared" si="20"/>
        <v>22.0849648743333</v>
      </c>
      <c r="I50" s="11">
        <f t="shared" si="21"/>
        <v>295.234964874333</v>
      </c>
      <c r="J50" s="11">
        <f t="shared" si="22"/>
        <v>0.2507600437853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2.28168727041465</v>
      </c>
      <c r="P50" s="11">
        <f t="shared" si="25"/>
        <v>0.57215599983354</v>
      </c>
      <c r="Q50" s="17">
        <f t="shared" si="26"/>
        <v>0.0743802799783603</v>
      </c>
      <c r="R50" s="11">
        <f t="shared" si="27"/>
        <v>0.115864991666667</v>
      </c>
      <c r="S50" s="18">
        <f t="shared" si="28"/>
        <v>0.641956460777605</v>
      </c>
      <c r="T50" s="3">
        <v>0.01</v>
      </c>
      <c r="U50" s="19">
        <f t="shared" si="29"/>
        <v>0.00641956460777605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0.0344695646077761</v>
      </c>
      <c r="AR50" s="27">
        <f t="shared" si="35"/>
        <v>89.1269166666667</v>
      </c>
      <c r="AS50" s="1">
        <f t="shared" si="36"/>
        <v>0.13</v>
      </c>
      <c r="AT50" s="2">
        <f>$E$3/12</f>
        <v>43.7083333333333</v>
      </c>
      <c r="AU50" s="1">
        <f t="shared" si="37"/>
        <v>116957.232082621</v>
      </c>
    </row>
    <row r="51" s="1" customFormat="1" spans="1:47">
      <c r="A51" s="6"/>
      <c r="B51" s="6"/>
      <c r="C51" s="9">
        <v>7</v>
      </c>
      <c r="D51" s="12">
        <v>25.0532123858064</v>
      </c>
      <c r="E51" s="13">
        <f t="shared" si="38"/>
        <v>22.0849648743333</v>
      </c>
      <c r="F51" s="9" t="s">
        <v>107</v>
      </c>
      <c r="G51" s="6">
        <v>8</v>
      </c>
      <c r="H51" s="11">
        <f t="shared" si="20"/>
        <v>25.0532123858064</v>
      </c>
      <c r="I51" s="11">
        <f t="shared" si="21"/>
        <v>298.203212385806</v>
      </c>
      <c r="J51" s="11">
        <f t="shared" si="22"/>
        <v>0.348197531690734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2.60080043724778</v>
      </c>
      <c r="P51" s="11">
        <f t="shared" si="25"/>
        <v>0.905592292669859</v>
      </c>
      <c r="Q51" s="17">
        <f t="shared" si="26"/>
        <v>0.117726998047082</v>
      </c>
      <c r="R51" s="11">
        <f t="shared" si="27"/>
        <v>0.115864991666667</v>
      </c>
      <c r="S51" s="18">
        <f t="shared" si="28"/>
        <v>1.01607048301329</v>
      </c>
      <c r="T51" s="3">
        <v>0.01</v>
      </c>
      <c r="U51" s="19">
        <f t="shared" si="29"/>
        <v>0.0101607048301329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0.0382107048301329</v>
      </c>
      <c r="AR51" s="27">
        <f t="shared" si="35"/>
        <v>89.1269166666667</v>
      </c>
      <c r="AS51" s="1">
        <f t="shared" si="36"/>
        <v>0.13</v>
      </c>
      <c r="AT51" s="2">
        <f>$E$3/12</f>
        <v>43.7083333333333</v>
      </c>
      <c r="AU51" s="1">
        <f t="shared" si="37"/>
        <v>129651.13785772</v>
      </c>
    </row>
    <row r="52" s="1" customFormat="1" spans="1:47">
      <c r="A52" s="6"/>
      <c r="B52" s="6"/>
      <c r="C52" s="9">
        <v>8</v>
      </c>
      <c r="D52" s="12">
        <v>23.8324769725806</v>
      </c>
      <c r="E52" s="13">
        <f t="shared" si="38"/>
        <v>25.0532123858064</v>
      </c>
      <c r="F52" s="9" t="s">
        <v>107</v>
      </c>
      <c r="G52" s="6">
        <v>9</v>
      </c>
      <c r="H52" s="11">
        <f t="shared" si="20"/>
        <v>23.8324769725806</v>
      </c>
      <c r="I52" s="11">
        <f t="shared" si="21"/>
        <v>296.982476972581</v>
      </c>
      <c r="J52" s="11">
        <f t="shared" si="22"/>
        <v>0.304465283126904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2.58647731124459</v>
      </c>
      <c r="P52" s="11">
        <f t="shared" si="25"/>
        <v>0.787492546869397</v>
      </c>
      <c r="Q52" s="17">
        <f t="shared" si="26"/>
        <v>0.102374031093022</v>
      </c>
      <c r="R52" s="11">
        <f t="shared" si="27"/>
        <v>0.115864991666667</v>
      </c>
      <c r="S52" s="18">
        <f t="shared" si="28"/>
        <v>0.88356309891725</v>
      </c>
      <c r="T52" s="3">
        <v>0.01</v>
      </c>
      <c r="U52" s="19">
        <f t="shared" si="29"/>
        <v>0.0088356309891725</v>
      </c>
      <c r="V52" s="18"/>
      <c r="W52" s="3"/>
      <c r="X52" s="19"/>
      <c r="Y52" s="20">
        <v>0.02</v>
      </c>
      <c r="Z52" s="3">
        <v>0.29</v>
      </c>
      <c r="AA52" s="21">
        <f t="shared" si="30"/>
        <v>0.0058</v>
      </c>
      <c r="AB52" s="3">
        <v>0.01</v>
      </c>
      <c r="AC52" s="3">
        <v>0.28</v>
      </c>
      <c r="AD52" s="21">
        <f t="shared" si="31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0.0279356309891725</v>
      </c>
      <c r="AR52" s="27">
        <f t="shared" si="35"/>
        <v>89.1269166666667</v>
      </c>
      <c r="AS52" s="1">
        <f t="shared" si="36"/>
        <v>0.13</v>
      </c>
      <c r="AT52" s="2">
        <f>$E$3/12</f>
        <v>43.7083333333333</v>
      </c>
      <c r="AU52" s="1">
        <f t="shared" si="37"/>
        <v>94787.2163212073</v>
      </c>
    </row>
    <row r="53" s="1" customFormat="1" spans="1:47">
      <c r="A53" s="6"/>
      <c r="B53" s="6"/>
      <c r="C53" s="9">
        <v>9</v>
      </c>
      <c r="D53" s="12">
        <v>20.447472078</v>
      </c>
      <c r="E53" s="13">
        <f t="shared" si="38"/>
        <v>23.8324769725806</v>
      </c>
      <c r="F53" s="9" t="s">
        <v>107</v>
      </c>
      <c r="G53" s="6">
        <v>10</v>
      </c>
      <c r="H53" s="11">
        <f t="shared" si="20"/>
        <v>20.447472078</v>
      </c>
      <c r="I53" s="11">
        <f t="shared" si="21"/>
        <v>293.597472078</v>
      </c>
      <c r="J53" s="11">
        <f t="shared" si="22"/>
        <v>0.208628875032651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2.69025393104186</v>
      </c>
      <c r="P53" s="11">
        <f t="shared" si="25"/>
        <v>0.561264651185428</v>
      </c>
      <c r="Q53" s="17">
        <f t="shared" si="26"/>
        <v>0.0729644046541057</v>
      </c>
      <c r="R53" s="11">
        <f t="shared" si="27"/>
        <v>0.115864991666667</v>
      </c>
      <c r="S53" s="18">
        <f t="shared" si="28"/>
        <v>0.629736416535701</v>
      </c>
      <c r="T53" s="3">
        <v>0.01</v>
      </c>
      <c r="U53" s="19">
        <f t="shared" si="29"/>
        <v>0.00629736416535701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0.025397364165357</v>
      </c>
      <c r="AR53" s="27">
        <f t="shared" si="35"/>
        <v>89.1269166666667</v>
      </c>
      <c r="AS53" s="1">
        <f t="shared" si="36"/>
        <v>0.13</v>
      </c>
      <c r="AT53" s="2">
        <f>$E$3/12</f>
        <v>43.7083333333333</v>
      </c>
      <c r="AU53" s="1">
        <f t="shared" si="37"/>
        <v>86174.7297586809</v>
      </c>
    </row>
    <row r="54" s="1" customFormat="1" spans="1:47">
      <c r="A54" s="6"/>
      <c r="B54" s="6"/>
      <c r="C54" s="9">
        <v>10</v>
      </c>
      <c r="D54" s="12">
        <v>14.3589504916129</v>
      </c>
      <c r="E54" s="13">
        <f t="shared" si="38"/>
        <v>20.447472078</v>
      </c>
      <c r="F54" s="9" t="s">
        <v>107</v>
      </c>
      <c r="G54" s="6">
        <v>11</v>
      </c>
      <c r="H54" s="11">
        <f t="shared" si="20"/>
        <v>14.3589504916129</v>
      </c>
      <c r="I54" s="11">
        <f t="shared" si="21"/>
        <v>287.508950491613</v>
      </c>
      <c r="J54" s="11">
        <f t="shared" si="22"/>
        <v>0.103363810980314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2.02253981586361</v>
      </c>
      <c r="O54" s="11">
        <f t="shared" si="39"/>
        <v>0.997718630659489</v>
      </c>
      <c r="P54" s="11">
        <f t="shared" si="25"/>
        <v>0.103127999951025</v>
      </c>
      <c r="Q54" s="17">
        <f t="shared" si="26"/>
        <v>0.0134066399936333</v>
      </c>
      <c r="R54" s="11">
        <f t="shared" si="27"/>
        <v>0.115864991666667</v>
      </c>
      <c r="S54" s="18">
        <f t="shared" si="28"/>
        <v>0.115709152529894</v>
      </c>
      <c r="T54" s="3">
        <v>0.01</v>
      </c>
      <c r="U54" s="19">
        <f t="shared" si="29"/>
        <v>0.00115709152529894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0.0202570915252989</v>
      </c>
      <c r="AR54" s="27">
        <f t="shared" si="35"/>
        <v>89.1269166666667</v>
      </c>
      <c r="AS54" s="1">
        <f t="shared" si="36"/>
        <v>0.13</v>
      </c>
      <c r="AT54" s="2">
        <f>$E$3/12</f>
        <v>43.7083333333333</v>
      </c>
      <c r="AU54" s="1">
        <f t="shared" si="37"/>
        <v>68733.4865352144</v>
      </c>
    </row>
    <row r="55" s="1" customFormat="1" spans="1:48">
      <c r="A55" s="6"/>
      <c r="B55" s="6"/>
      <c r="C55" s="9">
        <v>11</v>
      </c>
      <c r="D55" s="12">
        <v>10.8389860153</v>
      </c>
      <c r="E55" s="13">
        <f t="shared" si="38"/>
        <v>14.3589504916129</v>
      </c>
      <c r="F55" s="9" t="s">
        <v>109</v>
      </c>
      <c r="G55" s="6">
        <v>12</v>
      </c>
      <c r="H55" s="11">
        <f t="shared" si="20"/>
        <v>10.8389860153</v>
      </c>
      <c r="I55" s="11">
        <f t="shared" si="21"/>
        <v>283.9889860153</v>
      </c>
      <c r="J55" s="11">
        <f t="shared" si="22"/>
        <v>0.067931156438662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1.78585979737513</v>
      </c>
      <c r="P55" s="11">
        <f t="shared" si="25"/>
        <v>0.121315521273007</v>
      </c>
      <c r="Q55" s="17">
        <f t="shared" si="26"/>
        <v>0.0157710177654909</v>
      </c>
      <c r="R55" s="11">
        <f t="shared" si="27"/>
        <v>0.115864991666667</v>
      </c>
      <c r="S55" s="18">
        <f t="shared" si="28"/>
        <v>0.136115469725857</v>
      </c>
      <c r="T55" s="3">
        <v>0.01</v>
      </c>
      <c r="U55" s="19">
        <f t="shared" si="29"/>
        <v>0.00136115469725857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0.0204611546972586</v>
      </c>
      <c r="AR55" s="27">
        <f t="shared" si="35"/>
        <v>89.1269166666667</v>
      </c>
      <c r="AS55" s="1">
        <f t="shared" si="36"/>
        <v>0.13</v>
      </c>
      <c r="AT55" s="2">
        <f>$E$3/12</f>
        <v>43.7083333333333</v>
      </c>
      <c r="AU55" s="1">
        <f t="shared" si="37"/>
        <v>69425.8847141288</v>
      </c>
      <c r="AV55" s="1">
        <f>SUM(AU44:AU55)</f>
        <v>995095.736183678</v>
      </c>
    </row>
    <row r="56" s="1" customFormat="1" spans="1:46">
      <c r="A56" s="6"/>
      <c r="B56" s="6"/>
      <c r="C56" s="9">
        <v>12</v>
      </c>
      <c r="D56" s="12">
        <v>5.55904580458064</v>
      </c>
      <c r="E56" s="13">
        <f t="shared" si="38"/>
        <v>10.8389860153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6.79</v>
      </c>
      <c r="E60" s="9"/>
      <c r="F60" s="9"/>
      <c r="G60" s="6">
        <v>1</v>
      </c>
      <c r="H60" s="11">
        <f t="shared" ref="H60:H71" si="40">E61</f>
        <v>6.79</v>
      </c>
      <c r="I60" s="11">
        <f t="shared" ref="I60:I71" si="41">H60+273.15</f>
        <v>279.94</v>
      </c>
      <c r="J60" s="11">
        <f t="shared" ref="J60:J71" si="42">EXP(($C$18*(I60-$C$16))/($C$19*I60*$C$16))</f>
        <v>0.0413715356520108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0.0570803077390792</v>
      </c>
      <c r="Q60" s="17">
        <f t="shared" ref="Q60:Q71" si="46">P60*$B$62</f>
        <v>0.00570803077390792</v>
      </c>
      <c r="R60" s="11">
        <f t="shared" ref="R60:R71" si="47">L60*$B$62</f>
        <v>0.13797</v>
      </c>
      <c r="S60" s="18">
        <f t="shared" ref="S60:S71" si="48">Q60/R60</f>
        <v>0.0413715356520107</v>
      </c>
      <c r="T60" s="3">
        <v>0.01</v>
      </c>
      <c r="U60" s="19">
        <f t="shared" ref="U60:U71" si="49">S60*T60</f>
        <v>0.000413715356520107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0.0127137153565201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9.41666666666667</v>
      </c>
      <c r="AU60" s="1">
        <f t="shared" ref="AU60:AU71" si="57">AT60*10000*AS60*0.67*AR60*AQ60</f>
        <v>11066.9805924105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4.57389533474194</v>
      </c>
      <c r="E61" s="13">
        <f t="shared" ref="E61:E72" si="58">D60</f>
        <v>6.79</v>
      </c>
      <c r="F61" s="9" t="s">
        <v>107</v>
      </c>
      <c r="G61" s="6">
        <v>2</v>
      </c>
      <c r="H61" s="11">
        <f t="shared" si="40"/>
        <v>4.57389533474194</v>
      </c>
      <c r="I61" s="11">
        <f t="shared" si="41"/>
        <v>277.723895334742</v>
      </c>
      <c r="J61" s="11">
        <f t="shared" si="42"/>
        <v>0.0313449028940213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2.70231969226092</v>
      </c>
      <c r="P61" s="11">
        <f t="shared" si="45"/>
        <v>0.08470394834252</v>
      </c>
      <c r="Q61" s="17">
        <f t="shared" si="46"/>
        <v>0.008470394834252</v>
      </c>
      <c r="R61" s="11">
        <f t="shared" si="47"/>
        <v>0.13797</v>
      </c>
      <c r="S61" s="18">
        <f t="shared" si="48"/>
        <v>0.0613930190204537</v>
      </c>
      <c r="T61" s="3">
        <v>0.01</v>
      </c>
      <c r="U61" s="19">
        <f t="shared" si="49"/>
        <v>0.000613930190204537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0.0129139301902045</v>
      </c>
      <c r="AR61" s="27">
        <f t="shared" si="55"/>
        <v>137.97</v>
      </c>
      <c r="AS61" s="1">
        <f t="shared" si="56"/>
        <v>0.1</v>
      </c>
      <c r="AT61" s="2">
        <f>$E$5/12</f>
        <v>9.41666666666667</v>
      </c>
      <c r="AU61" s="1">
        <f t="shared" si="57"/>
        <v>11241.2627449177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7.07188973096429</v>
      </c>
      <c r="E62" s="13">
        <f t="shared" si="58"/>
        <v>4.57389533474194</v>
      </c>
      <c r="F62" s="9" t="s">
        <v>107</v>
      </c>
      <c r="G62" s="6">
        <v>3</v>
      </c>
      <c r="H62" s="11">
        <f t="shared" si="40"/>
        <v>7.07188973096429</v>
      </c>
      <c r="I62" s="11">
        <f t="shared" si="41"/>
        <v>280.221889730964</v>
      </c>
      <c r="J62" s="11">
        <f t="shared" si="42"/>
        <v>0.0428446942377239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3.9973157439184</v>
      </c>
      <c r="P62" s="11">
        <f t="shared" si="45"/>
        <v>0.171263770819824</v>
      </c>
      <c r="Q62" s="17">
        <f t="shared" si="46"/>
        <v>0.0171263770819824</v>
      </c>
      <c r="R62" s="11">
        <f t="shared" si="47"/>
        <v>0.13797</v>
      </c>
      <c r="S62" s="18">
        <f t="shared" si="48"/>
        <v>0.124131166789754</v>
      </c>
      <c r="T62" s="3">
        <v>0.01</v>
      </c>
      <c r="U62" s="19">
        <f t="shared" si="49"/>
        <v>0.00124131166789754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0.0135413116678975</v>
      </c>
      <c r="AR62" s="27">
        <f t="shared" si="55"/>
        <v>137.97</v>
      </c>
      <c r="AS62" s="1">
        <f t="shared" si="56"/>
        <v>0.1</v>
      </c>
      <c r="AT62" s="2">
        <f>$E$5/12</f>
        <v>9.41666666666667</v>
      </c>
      <c r="AU62" s="1">
        <f t="shared" si="57"/>
        <v>11787.3830915641</v>
      </c>
    </row>
    <row r="63" s="1" customFormat="1" spans="1:47">
      <c r="A63" s="6"/>
      <c r="B63" s="6"/>
      <c r="C63" s="9">
        <v>3</v>
      </c>
      <c r="D63" s="12">
        <v>13.600116129129</v>
      </c>
      <c r="E63" s="13">
        <f t="shared" si="58"/>
        <v>7.07188973096429</v>
      </c>
      <c r="F63" s="9" t="s">
        <v>107</v>
      </c>
      <c r="G63" s="6">
        <v>4</v>
      </c>
      <c r="H63" s="11">
        <f t="shared" si="40"/>
        <v>13.600116129129</v>
      </c>
      <c r="I63" s="11">
        <f t="shared" si="41"/>
        <v>286.750116129129</v>
      </c>
      <c r="J63" s="11">
        <f t="shared" si="42"/>
        <v>0.0945032592952381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5.20575197309858</v>
      </c>
      <c r="P63" s="11">
        <f t="shared" si="45"/>
        <v>0.491960528540432</v>
      </c>
      <c r="Q63" s="17">
        <f t="shared" si="46"/>
        <v>0.0491960528540432</v>
      </c>
      <c r="R63" s="11">
        <f t="shared" si="47"/>
        <v>0.13797</v>
      </c>
      <c r="S63" s="18">
        <f t="shared" si="48"/>
        <v>0.356570651982628</v>
      </c>
      <c r="T63" s="3">
        <v>0.01</v>
      </c>
      <c r="U63" s="19">
        <f t="shared" si="49"/>
        <v>0.00356570651982628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0.0158657065198263</v>
      </c>
      <c r="AR63" s="27">
        <f t="shared" si="55"/>
        <v>137.97</v>
      </c>
      <c r="AS63" s="1">
        <f t="shared" si="56"/>
        <v>0.1</v>
      </c>
      <c r="AT63" s="2">
        <f>$E$5/12</f>
        <v>9.41666666666667</v>
      </c>
      <c r="AU63" s="1">
        <f t="shared" si="57"/>
        <v>13810.712385483</v>
      </c>
    </row>
    <row r="64" s="1" customFormat="1" spans="1:47">
      <c r="A64" s="6"/>
      <c r="B64" s="6"/>
      <c r="C64" s="9">
        <v>4</v>
      </c>
      <c r="D64" s="12">
        <v>17.3294328469333</v>
      </c>
      <c r="E64" s="13">
        <f t="shared" si="58"/>
        <v>13.600116129129</v>
      </c>
      <c r="F64" s="9" t="s">
        <v>107</v>
      </c>
      <c r="G64" s="6">
        <v>5</v>
      </c>
      <c r="H64" s="11">
        <f t="shared" si="40"/>
        <v>17.3294328469333</v>
      </c>
      <c r="I64" s="11">
        <f t="shared" si="41"/>
        <v>290.479432846933</v>
      </c>
      <c r="J64" s="11">
        <f t="shared" si="42"/>
        <v>0.146141253474693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4.47810187233024</v>
      </c>
      <c r="O64" s="11">
        <f t="shared" si="59"/>
        <v>1.61538957222791</v>
      </c>
      <c r="P64" s="11">
        <f t="shared" si="45"/>
        <v>0.236075056935334</v>
      </c>
      <c r="Q64" s="17">
        <f t="shared" si="46"/>
        <v>0.0236075056935334</v>
      </c>
      <c r="R64" s="11">
        <f t="shared" si="47"/>
        <v>0.13797</v>
      </c>
      <c r="S64" s="18">
        <f t="shared" si="48"/>
        <v>0.171106078810853</v>
      </c>
      <c r="T64" s="3">
        <v>0.01</v>
      </c>
      <c r="U64" s="19">
        <f t="shared" si="49"/>
        <v>0.00171106078810853</v>
      </c>
      <c r="V64" s="18"/>
      <c r="W64" s="3"/>
      <c r="X64" s="19"/>
      <c r="Y64" s="20">
        <v>0.02</v>
      </c>
      <c r="Z64" s="3">
        <v>0.06</v>
      </c>
      <c r="AA64" s="21">
        <f t="shared" si="50"/>
        <v>0.0012</v>
      </c>
      <c r="AB64" s="3">
        <v>0.01</v>
      </c>
      <c r="AC64" s="3">
        <v>0.63</v>
      </c>
      <c r="AD64" s="21">
        <f t="shared" si="51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0.0140110607881085</v>
      </c>
      <c r="AR64" s="27">
        <f t="shared" si="55"/>
        <v>137.97</v>
      </c>
      <c r="AS64" s="1">
        <f t="shared" si="56"/>
        <v>0.1</v>
      </c>
      <c r="AT64" s="2">
        <f>$E$5/12</f>
        <v>9.41666666666667</v>
      </c>
      <c r="AU64" s="1">
        <f t="shared" si="57"/>
        <v>12196.2882975478</v>
      </c>
    </row>
    <row r="65" s="1" customFormat="1" spans="1:47">
      <c r="A65" s="6"/>
      <c r="B65" s="6"/>
      <c r="C65" s="9">
        <v>5</v>
      </c>
      <c r="D65" s="12">
        <v>20.9127910164516</v>
      </c>
      <c r="E65" s="13">
        <f t="shared" si="58"/>
        <v>17.3294328469333</v>
      </c>
      <c r="F65" s="9" t="s">
        <v>109</v>
      </c>
      <c r="G65" s="6">
        <v>6</v>
      </c>
      <c r="H65" s="11">
        <f t="shared" si="40"/>
        <v>20.9127910164516</v>
      </c>
      <c r="I65" s="11">
        <f t="shared" si="41"/>
        <v>294.062791016452</v>
      </c>
      <c r="J65" s="11">
        <f t="shared" si="42"/>
        <v>0.219869584545936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2.75901451529257</v>
      </c>
      <c r="P65" s="11">
        <f t="shared" si="45"/>
        <v>0.606623375233584</v>
      </c>
      <c r="Q65" s="17">
        <f t="shared" si="46"/>
        <v>0.0606623375233584</v>
      </c>
      <c r="R65" s="11">
        <f t="shared" si="47"/>
        <v>0.13797</v>
      </c>
      <c r="S65" s="18">
        <f t="shared" si="48"/>
        <v>0.43967773808334</v>
      </c>
      <c r="T65" s="3">
        <v>0.01</v>
      </c>
      <c r="U65" s="19">
        <f t="shared" si="49"/>
        <v>0.0043967773808334</v>
      </c>
      <c r="V65" s="18"/>
      <c r="W65" s="3"/>
      <c r="X65" s="19"/>
      <c r="Y65" s="20">
        <v>0.02</v>
      </c>
      <c r="Z65" s="3">
        <v>0.06</v>
      </c>
      <c r="AA65" s="21">
        <f t="shared" si="50"/>
        <v>0.0012</v>
      </c>
      <c r="AB65" s="3">
        <v>0.01</v>
      </c>
      <c r="AC65" s="3">
        <v>0.63</v>
      </c>
      <c r="AD65" s="21">
        <f t="shared" si="51"/>
        <v>0.0063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0.0166967773808334</v>
      </c>
      <c r="AR65" s="27">
        <f t="shared" si="55"/>
        <v>137.97</v>
      </c>
      <c r="AS65" s="1">
        <f t="shared" si="56"/>
        <v>0.1</v>
      </c>
      <c r="AT65" s="2">
        <f>$E$5/12</f>
        <v>9.41666666666667</v>
      </c>
      <c r="AU65" s="1">
        <f t="shared" si="57"/>
        <v>14534.1393957446</v>
      </c>
    </row>
    <row r="66" s="1" customFormat="1" spans="1:47">
      <c r="A66" s="6"/>
      <c r="B66" s="6"/>
      <c r="C66" s="9">
        <v>6</v>
      </c>
      <c r="D66" s="12">
        <v>22.0849648743333</v>
      </c>
      <c r="E66" s="13">
        <f t="shared" si="58"/>
        <v>20.9127910164516</v>
      </c>
      <c r="F66" s="9" t="s">
        <v>107</v>
      </c>
      <c r="G66" s="6">
        <v>7</v>
      </c>
      <c r="H66" s="11">
        <f t="shared" si="40"/>
        <v>22.0849648743333</v>
      </c>
      <c r="I66" s="11">
        <f t="shared" si="41"/>
        <v>295.234964874333</v>
      </c>
      <c r="J66" s="11">
        <f t="shared" si="42"/>
        <v>0.2507600437853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3.53209114005899</v>
      </c>
      <c r="P66" s="11">
        <f t="shared" si="45"/>
        <v>0.885707328934864</v>
      </c>
      <c r="Q66" s="17">
        <f t="shared" si="46"/>
        <v>0.0885707328934864</v>
      </c>
      <c r="R66" s="11">
        <f t="shared" si="47"/>
        <v>0.13797</v>
      </c>
      <c r="S66" s="18">
        <f t="shared" si="48"/>
        <v>0.641956460777607</v>
      </c>
      <c r="T66" s="3">
        <v>0.01</v>
      </c>
      <c r="U66" s="19">
        <f t="shared" si="49"/>
        <v>0.00641956460777607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0.0244695646077761</v>
      </c>
      <c r="AR66" s="27">
        <f t="shared" si="55"/>
        <v>137.97</v>
      </c>
      <c r="AS66" s="1">
        <f t="shared" si="56"/>
        <v>0.1</v>
      </c>
      <c r="AT66" s="2">
        <f>$E$5/12</f>
        <v>9.41666666666667</v>
      </c>
      <c r="AU66" s="1">
        <f t="shared" si="57"/>
        <v>21300.1619923882</v>
      </c>
    </row>
    <row r="67" s="1" customFormat="1" spans="1:47">
      <c r="A67" s="6"/>
      <c r="B67" s="6"/>
      <c r="C67" s="9">
        <v>7</v>
      </c>
      <c r="D67" s="12">
        <v>25.0532123858064</v>
      </c>
      <c r="E67" s="13">
        <f t="shared" si="58"/>
        <v>22.0849648743333</v>
      </c>
      <c r="F67" s="9" t="s">
        <v>107</v>
      </c>
      <c r="G67" s="6">
        <v>8</v>
      </c>
      <c r="H67" s="11">
        <f t="shared" si="40"/>
        <v>25.0532123858064</v>
      </c>
      <c r="I67" s="11">
        <f t="shared" si="41"/>
        <v>298.203212385806</v>
      </c>
      <c r="J67" s="11">
        <f t="shared" si="42"/>
        <v>0.348197531690734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4.02608381112413</v>
      </c>
      <c r="P67" s="11">
        <f t="shared" si="45"/>
        <v>1.40187244541344</v>
      </c>
      <c r="Q67" s="17">
        <f t="shared" si="46"/>
        <v>0.140187244541344</v>
      </c>
      <c r="R67" s="11">
        <f t="shared" si="47"/>
        <v>0.13797</v>
      </c>
      <c r="S67" s="18">
        <f t="shared" si="48"/>
        <v>1.0160704830133</v>
      </c>
      <c r="T67" s="3">
        <v>0.01</v>
      </c>
      <c r="U67" s="19">
        <f t="shared" si="49"/>
        <v>0.010160704830133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0.028210704830133</v>
      </c>
      <c r="AR67" s="27">
        <f t="shared" si="55"/>
        <v>137.97</v>
      </c>
      <c r="AS67" s="1">
        <f t="shared" si="56"/>
        <v>0.1</v>
      </c>
      <c r="AT67" s="2">
        <f>$E$5/12</f>
        <v>9.41666666666667</v>
      </c>
      <c r="AU67" s="1">
        <f t="shared" si="57"/>
        <v>24556.733739771</v>
      </c>
    </row>
    <row r="68" s="1" customFormat="1" spans="1:47">
      <c r="A68" s="6"/>
      <c r="B68" s="6"/>
      <c r="C68" s="9">
        <v>8</v>
      </c>
      <c r="D68" s="12">
        <v>23.8324769725806</v>
      </c>
      <c r="E68" s="13">
        <f t="shared" si="58"/>
        <v>25.0532123858064</v>
      </c>
      <c r="F68" s="9" t="s">
        <v>107</v>
      </c>
      <c r="G68" s="6">
        <v>9</v>
      </c>
      <c r="H68" s="11">
        <f t="shared" si="40"/>
        <v>23.8324769725806</v>
      </c>
      <c r="I68" s="11">
        <f t="shared" si="41"/>
        <v>296.982476972581</v>
      </c>
      <c r="J68" s="11">
        <f t="shared" si="42"/>
        <v>0.304465283126904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4.00391136571068</v>
      </c>
      <c r="P68" s="11">
        <f t="shared" si="45"/>
        <v>1.21905200757613</v>
      </c>
      <c r="Q68" s="17">
        <f t="shared" si="46"/>
        <v>0.121905200757613</v>
      </c>
      <c r="R68" s="11">
        <f t="shared" si="47"/>
        <v>0.13797</v>
      </c>
      <c r="S68" s="18">
        <f t="shared" si="48"/>
        <v>0.883563098917252</v>
      </c>
      <c r="T68" s="3">
        <v>0.01</v>
      </c>
      <c r="U68" s="19">
        <f t="shared" si="49"/>
        <v>0.00883563098917252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0.0211356309891725</v>
      </c>
      <c r="AR68" s="27">
        <f t="shared" si="55"/>
        <v>137.97</v>
      </c>
      <c r="AS68" s="1">
        <f t="shared" si="56"/>
        <v>0.1</v>
      </c>
      <c r="AT68" s="2">
        <f>$E$5/12</f>
        <v>9.41666666666667</v>
      </c>
      <c r="AU68" s="1">
        <f t="shared" si="57"/>
        <v>18398.0537086324</v>
      </c>
    </row>
    <row r="69" s="1" customFormat="1" spans="1:47">
      <c r="A69" s="6"/>
      <c r="B69" s="6"/>
      <c r="C69" s="9">
        <v>9</v>
      </c>
      <c r="D69" s="12">
        <v>20.447472078</v>
      </c>
      <c r="E69" s="13">
        <f t="shared" si="58"/>
        <v>23.8324769725806</v>
      </c>
      <c r="F69" s="9" t="s">
        <v>107</v>
      </c>
      <c r="G69" s="6">
        <v>10</v>
      </c>
      <c r="H69" s="11">
        <f t="shared" si="40"/>
        <v>20.447472078</v>
      </c>
      <c r="I69" s="11">
        <f t="shared" si="41"/>
        <v>293.597472078</v>
      </c>
      <c r="J69" s="11">
        <f t="shared" si="42"/>
        <v>0.208628875032651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4.16455935813455</v>
      </c>
      <c r="P69" s="11">
        <f t="shared" si="45"/>
        <v>0.868847333894308</v>
      </c>
      <c r="Q69" s="17">
        <f t="shared" si="46"/>
        <v>0.0868847333894308</v>
      </c>
      <c r="R69" s="11">
        <f t="shared" si="47"/>
        <v>0.13797</v>
      </c>
      <c r="S69" s="18">
        <f t="shared" si="48"/>
        <v>0.629736416535702</v>
      </c>
      <c r="T69" s="3">
        <v>0.01</v>
      </c>
      <c r="U69" s="19">
        <f t="shared" si="49"/>
        <v>0.00629736416535702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0.018597364165357</v>
      </c>
      <c r="AR69" s="27">
        <f t="shared" si="55"/>
        <v>137.97</v>
      </c>
      <c r="AS69" s="1">
        <f t="shared" si="56"/>
        <v>0.1</v>
      </c>
      <c r="AT69" s="2">
        <f>$E$5/12</f>
        <v>9.41666666666667</v>
      </c>
      <c r="AU69" s="1">
        <f t="shared" si="57"/>
        <v>16188.5540549282</v>
      </c>
    </row>
    <row r="70" s="1" customFormat="1" spans="1:47">
      <c r="A70" s="6"/>
      <c r="B70" s="6"/>
      <c r="C70" s="9">
        <v>10</v>
      </c>
      <c r="D70" s="12">
        <v>14.3589504916129</v>
      </c>
      <c r="E70" s="13">
        <f t="shared" si="58"/>
        <v>20.447472078</v>
      </c>
      <c r="F70" s="9" t="s">
        <v>107</v>
      </c>
      <c r="G70" s="6">
        <v>11</v>
      </c>
      <c r="H70" s="11">
        <f t="shared" si="40"/>
        <v>14.3589504916129</v>
      </c>
      <c r="I70" s="11">
        <f t="shared" si="41"/>
        <v>287.508950491613</v>
      </c>
      <c r="J70" s="11">
        <f t="shared" si="42"/>
        <v>0.103363810980314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3.13092642302823</v>
      </c>
      <c r="O70" s="11">
        <f t="shared" si="59"/>
        <v>1.54448560121201</v>
      </c>
      <c r="P70" s="11">
        <f t="shared" si="45"/>
        <v>0.159643917745496</v>
      </c>
      <c r="Q70" s="17">
        <f t="shared" si="46"/>
        <v>0.0159643917745496</v>
      </c>
      <c r="R70" s="11">
        <f t="shared" si="47"/>
        <v>0.13797</v>
      </c>
      <c r="S70" s="18">
        <f t="shared" si="48"/>
        <v>0.115709152529895</v>
      </c>
      <c r="T70" s="3">
        <v>0.01</v>
      </c>
      <c r="U70" s="19">
        <f t="shared" si="49"/>
        <v>0.00115709152529895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0.0134570915252989</v>
      </c>
      <c r="AR70" s="27">
        <f t="shared" si="55"/>
        <v>137.97</v>
      </c>
      <c r="AS70" s="1">
        <f t="shared" si="56"/>
        <v>0.1</v>
      </c>
      <c r="AT70" s="2">
        <f>$E$5/12</f>
        <v>9.41666666666667</v>
      </c>
      <c r="AU70" s="1">
        <f t="shared" si="57"/>
        <v>11714.071501876</v>
      </c>
    </row>
    <row r="71" s="1" customFormat="1" spans="1:48">
      <c r="A71" s="6"/>
      <c r="B71" s="6"/>
      <c r="C71" s="9">
        <v>11</v>
      </c>
      <c r="D71" s="12">
        <v>10.8389860153</v>
      </c>
      <c r="E71" s="13">
        <f t="shared" si="58"/>
        <v>14.3589504916129</v>
      </c>
      <c r="F71" s="9" t="s">
        <v>109</v>
      </c>
      <c r="G71" s="6">
        <v>12</v>
      </c>
      <c r="H71" s="11">
        <f t="shared" si="40"/>
        <v>10.8389860153</v>
      </c>
      <c r="I71" s="11">
        <f t="shared" si="41"/>
        <v>283.9889860153</v>
      </c>
      <c r="J71" s="11">
        <f t="shared" si="42"/>
        <v>0.067931156438662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2.76454168346652</v>
      </c>
      <c r="P71" s="11">
        <f t="shared" si="45"/>
        <v>0.187798513580766</v>
      </c>
      <c r="Q71" s="17">
        <f t="shared" si="46"/>
        <v>0.0187798513580766</v>
      </c>
      <c r="R71" s="11">
        <f t="shared" si="47"/>
        <v>0.13797</v>
      </c>
      <c r="S71" s="18">
        <f t="shared" si="48"/>
        <v>0.136115469725858</v>
      </c>
      <c r="T71" s="3">
        <v>0.01</v>
      </c>
      <c r="U71" s="19">
        <f t="shared" si="49"/>
        <v>0.00136115469725858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0.0136611546972586</v>
      </c>
      <c r="AR71" s="27">
        <f t="shared" si="55"/>
        <v>137.97</v>
      </c>
      <c r="AS71" s="1">
        <f t="shared" si="56"/>
        <v>0.1</v>
      </c>
      <c r="AT71" s="2">
        <f>$E$5/12</f>
        <v>9.41666666666667</v>
      </c>
      <c r="AU71" s="1">
        <f t="shared" si="57"/>
        <v>11891.7035394333</v>
      </c>
      <c r="AV71" s="1">
        <f>SUM(AU60:AU71)</f>
        <v>178686.045044697</v>
      </c>
    </row>
    <row r="72" s="1" customFormat="1" spans="1:46">
      <c r="A72" s="6"/>
      <c r="B72" s="6"/>
      <c r="C72" s="9">
        <v>12</v>
      </c>
      <c r="D72" s="12">
        <v>5.55904580458064</v>
      </c>
      <c r="E72" s="13">
        <f t="shared" si="58"/>
        <v>10.8389860153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6.79</v>
      </c>
      <c r="E76" s="9"/>
      <c r="F76" s="9"/>
      <c r="G76" s="6">
        <v>1</v>
      </c>
      <c r="H76" s="11">
        <f t="shared" ref="H76:H87" si="60">E77</f>
        <v>6.79</v>
      </c>
      <c r="I76" s="11">
        <f t="shared" ref="I76:I87" si="61">H76+273.15</f>
        <v>279.94</v>
      </c>
      <c r="J76" s="11">
        <f t="shared" ref="J76:J87" si="62">EXP(($C$18*(I76-$C$16))/($C$19*I76*$C$16))</f>
        <v>0.0413715356520108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0.00323782257082564</v>
      </c>
      <c r="Q76" s="17">
        <f t="shared" ref="Q76:Q87" si="66">P76*$B$78</f>
        <v>0.000420916934207333</v>
      </c>
      <c r="R76" s="11">
        <f t="shared" ref="R76:R87" si="67">L76*$B$78</f>
        <v>0.0101740708333333</v>
      </c>
      <c r="S76" s="18">
        <f t="shared" ref="S76:S87" si="68">Q76/R76</f>
        <v>0.0413715356520109</v>
      </c>
      <c r="T76" s="3">
        <v>0.01</v>
      </c>
      <c r="U76" s="19">
        <f t="shared" ref="U76:U87" si="69">S76*T76</f>
        <v>0.000413715356520109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0.0120137153565201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2.51166666666667</v>
      </c>
      <c r="AU76" s="1">
        <f t="shared" ref="AU76:AU87" si="77">AT76*10000*AS76*0.67*AR76*AQ76</f>
        <v>205.687973529358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4.57389533474194</v>
      </c>
      <c r="E77" s="13">
        <f t="shared" ref="E77:E88" si="78">D76</f>
        <v>6.79</v>
      </c>
      <c r="F77" s="9" t="s">
        <v>107</v>
      </c>
      <c r="G77" s="6">
        <v>2</v>
      </c>
      <c r="H77" s="11">
        <f t="shared" si="60"/>
        <v>4.57389533474194</v>
      </c>
      <c r="I77" s="11">
        <f t="shared" si="61"/>
        <v>277.723895334742</v>
      </c>
      <c r="J77" s="11">
        <f t="shared" si="62"/>
        <v>0.0313449028940213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0.153286344095841</v>
      </c>
      <c r="P77" s="11">
        <f t="shared" si="65"/>
        <v>0.00480474557066366</v>
      </c>
      <c r="Q77" s="17">
        <f t="shared" si="66"/>
        <v>0.000624616924186276</v>
      </c>
      <c r="R77" s="11">
        <f t="shared" si="67"/>
        <v>0.0101740708333333</v>
      </c>
      <c r="S77" s="18">
        <f t="shared" si="68"/>
        <v>0.0613930190204539</v>
      </c>
      <c r="T77" s="3">
        <v>0.01</v>
      </c>
      <c r="U77" s="19">
        <f t="shared" si="69"/>
        <v>0.000613930190204539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0.0122139301902045</v>
      </c>
      <c r="AR77" s="27">
        <f t="shared" si="74"/>
        <v>7.82620833333333</v>
      </c>
      <c r="AS77" s="1">
        <f t="shared" si="75"/>
        <v>0.13</v>
      </c>
      <c r="AT77" s="2">
        <f t="shared" si="76"/>
        <v>2.51166666666667</v>
      </c>
      <c r="AU77" s="1">
        <f t="shared" si="77"/>
        <v>209.115870910722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7.07188973096429</v>
      </c>
      <c r="E78" s="13">
        <f t="shared" si="78"/>
        <v>4.57389533474194</v>
      </c>
      <c r="F78" s="9" t="s">
        <v>107</v>
      </c>
      <c r="G78" s="6">
        <v>3</v>
      </c>
      <c r="H78" s="11">
        <f t="shared" si="60"/>
        <v>7.07188973096429</v>
      </c>
      <c r="I78" s="11">
        <f t="shared" si="61"/>
        <v>280.221889730964</v>
      </c>
      <c r="J78" s="11">
        <f t="shared" si="62"/>
        <v>0.0428446942377239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0.226743681858511</v>
      </c>
      <c r="P78" s="11">
        <f t="shared" si="65"/>
        <v>0.00971476371956363</v>
      </c>
      <c r="Q78" s="17">
        <f t="shared" si="66"/>
        <v>0.00126291928354327</v>
      </c>
      <c r="R78" s="11">
        <f t="shared" si="67"/>
        <v>0.0101740708333333</v>
      </c>
      <c r="S78" s="18">
        <f t="shared" si="68"/>
        <v>0.124131166789754</v>
      </c>
      <c r="T78" s="3">
        <v>0.01</v>
      </c>
      <c r="U78" s="19">
        <f t="shared" si="69"/>
        <v>0.00124131166789754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0.0128413116678975</v>
      </c>
      <c r="AR78" s="27">
        <f t="shared" si="74"/>
        <v>7.82620833333333</v>
      </c>
      <c r="AS78" s="1">
        <f t="shared" si="75"/>
        <v>0.13</v>
      </c>
      <c r="AT78" s="2">
        <f t="shared" si="76"/>
        <v>2.51166666666667</v>
      </c>
      <c r="AU78" s="1">
        <f t="shared" si="77"/>
        <v>219.857329397708</v>
      </c>
    </row>
    <row r="79" s="1" customFormat="1" spans="1:47">
      <c r="A79" s="6"/>
      <c r="B79" s="6"/>
      <c r="C79" s="9">
        <v>3</v>
      </c>
      <c r="D79" s="12">
        <v>13.600116129129</v>
      </c>
      <c r="E79" s="13">
        <f t="shared" si="78"/>
        <v>7.07188973096429</v>
      </c>
      <c r="F79" s="9" t="s">
        <v>107</v>
      </c>
      <c r="G79" s="6">
        <v>4</v>
      </c>
      <c r="H79" s="11">
        <f t="shared" si="60"/>
        <v>13.600116129129</v>
      </c>
      <c r="I79" s="11">
        <f t="shared" si="61"/>
        <v>286.750116129129</v>
      </c>
      <c r="J79" s="11">
        <f t="shared" si="62"/>
        <v>0.0945032592952381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0.29529100147228</v>
      </c>
      <c r="P79" s="11">
        <f t="shared" si="65"/>
        <v>0.0279059620796854</v>
      </c>
      <c r="Q79" s="17">
        <f t="shared" si="66"/>
        <v>0.00362777507035911</v>
      </c>
      <c r="R79" s="11">
        <f t="shared" si="67"/>
        <v>0.0101740708333333</v>
      </c>
      <c r="S79" s="18">
        <f t="shared" si="68"/>
        <v>0.356570651982629</v>
      </c>
      <c r="T79" s="3">
        <v>0.01</v>
      </c>
      <c r="U79" s="19">
        <f t="shared" si="69"/>
        <v>0.00356570651982629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0.0151657065198263</v>
      </c>
      <c r="AR79" s="27">
        <f t="shared" si="74"/>
        <v>7.82620833333333</v>
      </c>
      <c r="AS79" s="1">
        <f t="shared" si="75"/>
        <v>0.13</v>
      </c>
      <c r="AT79" s="2">
        <f t="shared" si="76"/>
        <v>2.51166666666667</v>
      </c>
      <c r="AU79" s="1">
        <f t="shared" si="77"/>
        <v>259.653516720876</v>
      </c>
    </row>
    <row r="80" s="1" customFormat="1" spans="1:47">
      <c r="A80" s="6"/>
      <c r="B80" s="6"/>
      <c r="C80" s="9">
        <v>4</v>
      </c>
      <c r="D80" s="12">
        <v>17.3294328469333</v>
      </c>
      <c r="E80" s="13">
        <f t="shared" si="78"/>
        <v>13.600116129129</v>
      </c>
      <c r="F80" s="9" t="s">
        <v>107</v>
      </c>
      <c r="G80" s="6">
        <v>5</v>
      </c>
      <c r="H80" s="11">
        <f t="shared" si="60"/>
        <v>17.3294328469333</v>
      </c>
      <c r="I80" s="11">
        <f t="shared" si="61"/>
        <v>290.479432846933</v>
      </c>
      <c r="J80" s="11">
        <f t="shared" si="62"/>
        <v>0.146141253474693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0.254015787422965</v>
      </c>
      <c r="O80" s="11">
        <f t="shared" si="79"/>
        <v>0.091631335302963</v>
      </c>
      <c r="P80" s="11">
        <f t="shared" si="65"/>
        <v>0.0133911181987349</v>
      </c>
      <c r="Q80" s="17">
        <f t="shared" si="66"/>
        <v>0.00174084536583553</v>
      </c>
      <c r="R80" s="11">
        <f t="shared" si="67"/>
        <v>0.0101740708333333</v>
      </c>
      <c r="S80" s="18">
        <f t="shared" si="68"/>
        <v>0.171106078810853</v>
      </c>
      <c r="T80" s="3">
        <v>0.01</v>
      </c>
      <c r="U80" s="19">
        <f t="shared" si="69"/>
        <v>0.00171106078810853</v>
      </c>
      <c r="V80" s="18"/>
      <c r="W80" s="3"/>
      <c r="X80" s="19"/>
      <c r="Y80" s="20">
        <v>0.02</v>
      </c>
      <c r="Z80" s="3">
        <v>0.17</v>
      </c>
      <c r="AA80" s="21">
        <f t="shared" si="70"/>
        <v>0.0034</v>
      </c>
      <c r="AB80" s="3">
        <v>0.01</v>
      </c>
      <c r="AC80" s="3">
        <v>0.03</v>
      </c>
      <c r="AD80" s="21">
        <f t="shared" si="71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2"/>
        <v>0.0079</v>
      </c>
      <c r="AQ80" s="1">
        <f t="shared" si="73"/>
        <v>0.0133110607881085</v>
      </c>
      <c r="AR80" s="27">
        <f t="shared" si="74"/>
        <v>7.82620833333333</v>
      </c>
      <c r="AS80" s="1">
        <f t="shared" si="75"/>
        <v>0.13</v>
      </c>
      <c r="AT80" s="2">
        <f t="shared" si="76"/>
        <v>2.51166666666667</v>
      </c>
      <c r="AU80" s="1">
        <f t="shared" si="77"/>
        <v>227.899949164869</v>
      </c>
    </row>
    <row r="81" s="1" customFormat="1" spans="1:47">
      <c r="A81" s="6"/>
      <c r="B81" s="6"/>
      <c r="C81" s="9">
        <v>5</v>
      </c>
      <c r="D81" s="12">
        <v>20.9127910164516</v>
      </c>
      <c r="E81" s="13">
        <f t="shared" si="78"/>
        <v>17.3294328469333</v>
      </c>
      <c r="F81" s="9" t="s">
        <v>109</v>
      </c>
      <c r="G81" s="6">
        <v>6</v>
      </c>
      <c r="H81" s="11">
        <f t="shared" si="60"/>
        <v>20.9127910164516</v>
      </c>
      <c r="I81" s="11">
        <f t="shared" si="61"/>
        <v>294.062791016452</v>
      </c>
      <c r="J81" s="11">
        <f t="shared" si="62"/>
        <v>0.219869584545936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0.156502300437561</v>
      </c>
      <c r="P81" s="11">
        <f t="shared" si="65"/>
        <v>0.0344100957776898</v>
      </c>
      <c r="Q81" s="17">
        <f t="shared" si="66"/>
        <v>0.00447331245109968</v>
      </c>
      <c r="R81" s="11">
        <f t="shared" si="67"/>
        <v>0.0101740708333333</v>
      </c>
      <c r="S81" s="18">
        <f t="shared" si="68"/>
        <v>0.439677738083341</v>
      </c>
      <c r="T81" s="3">
        <v>0.01</v>
      </c>
      <c r="U81" s="19">
        <f t="shared" si="69"/>
        <v>0.00439677738083341</v>
      </c>
      <c r="V81" s="18"/>
      <c r="W81" s="3"/>
      <c r="X81" s="19"/>
      <c r="Y81" s="20">
        <v>0.02</v>
      </c>
      <c r="Z81" s="3">
        <v>0.17</v>
      </c>
      <c r="AA81" s="21">
        <f t="shared" si="70"/>
        <v>0.0034</v>
      </c>
      <c r="AB81" s="3">
        <v>0.01</v>
      </c>
      <c r="AC81" s="3">
        <v>0.03</v>
      </c>
      <c r="AD81" s="21">
        <f t="shared" si="71"/>
        <v>0.0003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</v>
      </c>
      <c r="AO81" s="3">
        <v>0.79</v>
      </c>
      <c r="AP81" s="3">
        <f t="shared" si="72"/>
        <v>0.0079</v>
      </c>
      <c r="AQ81" s="1">
        <f t="shared" si="73"/>
        <v>0.0159967773808334</v>
      </c>
      <c r="AR81" s="27">
        <f t="shared" si="74"/>
        <v>7.82620833333333</v>
      </c>
      <c r="AS81" s="1">
        <f t="shared" si="75"/>
        <v>0.13</v>
      </c>
      <c r="AT81" s="2">
        <f t="shared" si="76"/>
        <v>2.51166666666667</v>
      </c>
      <c r="AU81" s="1">
        <f t="shared" si="77"/>
        <v>273.882360686875</v>
      </c>
    </row>
    <row r="82" s="1" customFormat="1" spans="1:47">
      <c r="A82" s="6"/>
      <c r="B82" s="6"/>
      <c r="C82" s="9">
        <v>6</v>
      </c>
      <c r="D82" s="12">
        <v>22.0849648743333</v>
      </c>
      <c r="E82" s="13">
        <f t="shared" si="78"/>
        <v>20.9127910164516</v>
      </c>
      <c r="F82" s="9" t="s">
        <v>107</v>
      </c>
      <c r="G82" s="6">
        <v>7</v>
      </c>
      <c r="H82" s="11">
        <f t="shared" si="60"/>
        <v>22.0849648743333</v>
      </c>
      <c r="I82" s="11">
        <f t="shared" si="61"/>
        <v>295.234964874333</v>
      </c>
      <c r="J82" s="11">
        <f t="shared" si="62"/>
        <v>0.2507600437853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0.200354287993205</v>
      </c>
      <c r="P82" s="11">
        <f t="shared" si="65"/>
        <v>0.0502408500297488</v>
      </c>
      <c r="Q82" s="17">
        <f t="shared" si="66"/>
        <v>0.00653131050386734</v>
      </c>
      <c r="R82" s="11">
        <f t="shared" si="67"/>
        <v>0.0101740708333333</v>
      </c>
      <c r="S82" s="18">
        <f t="shared" si="68"/>
        <v>0.641956460777608</v>
      </c>
      <c r="T82" s="3">
        <v>0.01</v>
      </c>
      <c r="U82" s="19">
        <f t="shared" si="69"/>
        <v>0.00641956460777608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0.0255195646077761</v>
      </c>
      <c r="AR82" s="27">
        <f t="shared" si="74"/>
        <v>7.82620833333333</v>
      </c>
      <c r="AS82" s="1">
        <f t="shared" si="75"/>
        <v>0.13</v>
      </c>
      <c r="AT82" s="2">
        <f t="shared" si="76"/>
        <v>2.51166666666667</v>
      </c>
      <c r="AU82" s="1">
        <f t="shared" si="77"/>
        <v>436.922914664879</v>
      </c>
    </row>
    <row r="83" s="1" customFormat="1" spans="1:47">
      <c r="A83" s="6"/>
      <c r="B83" s="6"/>
      <c r="C83" s="9">
        <v>7</v>
      </c>
      <c r="D83" s="12">
        <v>25.0532123858064</v>
      </c>
      <c r="E83" s="13">
        <f t="shared" si="78"/>
        <v>22.0849648743333</v>
      </c>
      <c r="F83" s="9" t="s">
        <v>107</v>
      </c>
      <c r="G83" s="6">
        <v>8</v>
      </c>
      <c r="H83" s="11">
        <f t="shared" si="60"/>
        <v>25.0532123858064</v>
      </c>
      <c r="I83" s="11">
        <f t="shared" si="61"/>
        <v>298.203212385806</v>
      </c>
      <c r="J83" s="11">
        <f t="shared" si="62"/>
        <v>0.348197531690734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0.228375521296789</v>
      </c>
      <c r="P83" s="11">
        <f t="shared" si="65"/>
        <v>0.0795197928141268</v>
      </c>
      <c r="Q83" s="17">
        <f t="shared" si="66"/>
        <v>0.0103375730658365</v>
      </c>
      <c r="R83" s="11">
        <f t="shared" si="67"/>
        <v>0.0101740708333333</v>
      </c>
      <c r="S83" s="18">
        <f t="shared" si="68"/>
        <v>1.0160704830133</v>
      </c>
      <c r="T83" s="3">
        <v>0.01</v>
      </c>
      <c r="U83" s="19">
        <f t="shared" si="69"/>
        <v>0.010160704830133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0.029260704830133</v>
      </c>
      <c r="AR83" s="27">
        <f t="shared" si="74"/>
        <v>7.82620833333333</v>
      </c>
      <c r="AS83" s="1">
        <f t="shared" si="75"/>
        <v>0.13</v>
      </c>
      <c r="AT83" s="2">
        <f t="shared" si="76"/>
        <v>2.51166666666667</v>
      </c>
      <c r="AU83" s="1">
        <f t="shared" si="77"/>
        <v>500.97533543479</v>
      </c>
    </row>
    <row r="84" s="1" customFormat="1" spans="1:47">
      <c r="A84" s="6"/>
      <c r="B84" s="6"/>
      <c r="C84" s="9">
        <v>8</v>
      </c>
      <c r="D84" s="12">
        <v>23.8324769725806</v>
      </c>
      <c r="E84" s="13">
        <f t="shared" si="78"/>
        <v>25.0532123858064</v>
      </c>
      <c r="F84" s="9" t="s">
        <v>107</v>
      </c>
      <c r="G84" s="6">
        <v>9</v>
      </c>
      <c r="H84" s="11">
        <f t="shared" si="60"/>
        <v>23.8324769725806</v>
      </c>
      <c r="I84" s="11">
        <f t="shared" si="61"/>
        <v>296.982476972581</v>
      </c>
      <c r="J84" s="11">
        <f t="shared" si="62"/>
        <v>0.304465283126904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0.227117811815996</v>
      </c>
      <c r="P84" s="11">
        <f t="shared" si="65"/>
        <v>0.0691494888777202</v>
      </c>
      <c r="Q84" s="17">
        <f t="shared" si="66"/>
        <v>0.00898943355410363</v>
      </c>
      <c r="R84" s="11">
        <f t="shared" si="67"/>
        <v>0.0101740708333333</v>
      </c>
      <c r="S84" s="18">
        <f t="shared" si="68"/>
        <v>0.883563098917255</v>
      </c>
      <c r="T84" s="3">
        <v>0.01</v>
      </c>
      <c r="U84" s="19">
        <f t="shared" si="69"/>
        <v>0.00883563098917255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0.0204356309891725</v>
      </c>
      <c r="AR84" s="27">
        <f t="shared" si="74"/>
        <v>7.82620833333333</v>
      </c>
      <c r="AS84" s="1">
        <f t="shared" si="75"/>
        <v>0.13</v>
      </c>
      <c r="AT84" s="2">
        <f t="shared" si="76"/>
        <v>2.51166666666667</v>
      </c>
      <c r="AU84" s="1">
        <f t="shared" si="77"/>
        <v>349.880399295076</v>
      </c>
    </row>
    <row r="85" s="1" customFormat="1" spans="1:47">
      <c r="A85" s="6"/>
      <c r="B85" s="6"/>
      <c r="C85" s="9">
        <v>9</v>
      </c>
      <c r="D85" s="12">
        <v>20.447472078</v>
      </c>
      <c r="E85" s="13">
        <f t="shared" si="78"/>
        <v>23.8324769725806</v>
      </c>
      <c r="F85" s="9" t="s">
        <v>107</v>
      </c>
      <c r="G85" s="6">
        <v>10</v>
      </c>
      <c r="H85" s="11">
        <f t="shared" si="60"/>
        <v>20.447472078</v>
      </c>
      <c r="I85" s="11">
        <f t="shared" si="61"/>
        <v>293.597472078</v>
      </c>
      <c r="J85" s="11">
        <f t="shared" si="62"/>
        <v>0.208628875032651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0.236230406271609</v>
      </c>
      <c r="P85" s="11">
        <f t="shared" si="65"/>
        <v>0.0492844839089518</v>
      </c>
      <c r="Q85" s="17">
        <f t="shared" si="66"/>
        <v>0.00640698290816373</v>
      </c>
      <c r="R85" s="11">
        <f t="shared" si="67"/>
        <v>0.0101740708333333</v>
      </c>
      <c r="S85" s="18">
        <f t="shared" si="68"/>
        <v>0.629736416535704</v>
      </c>
      <c r="T85" s="3">
        <v>0.01</v>
      </c>
      <c r="U85" s="19">
        <f t="shared" si="69"/>
        <v>0.00629736416535704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0.017897364165357</v>
      </c>
      <c r="AR85" s="27">
        <f t="shared" si="74"/>
        <v>7.82620833333333</v>
      </c>
      <c r="AS85" s="1">
        <f t="shared" si="75"/>
        <v>0.13</v>
      </c>
      <c r="AT85" s="2">
        <f t="shared" si="76"/>
        <v>2.51166666666667</v>
      </c>
      <c r="AU85" s="1">
        <f t="shared" si="77"/>
        <v>306.422489416759</v>
      </c>
    </row>
    <row r="86" s="1" customFormat="1" spans="1:47">
      <c r="A86" s="6"/>
      <c r="B86" s="6"/>
      <c r="C86" s="9">
        <v>10</v>
      </c>
      <c r="D86" s="12">
        <v>14.3589504916129</v>
      </c>
      <c r="E86" s="13">
        <f t="shared" si="78"/>
        <v>20.447472078</v>
      </c>
      <c r="F86" s="9" t="s">
        <v>107</v>
      </c>
      <c r="G86" s="6">
        <v>11</v>
      </c>
      <c r="H86" s="11">
        <f t="shared" si="60"/>
        <v>14.3589504916129</v>
      </c>
      <c r="I86" s="11">
        <f t="shared" si="61"/>
        <v>287.508950491613</v>
      </c>
      <c r="J86" s="11">
        <f t="shared" si="62"/>
        <v>0.103363810980314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0.177598626244524</v>
      </c>
      <c r="O86" s="11">
        <f t="shared" si="79"/>
        <v>0.0876093794514662</v>
      </c>
      <c r="P86" s="11">
        <f t="shared" si="65"/>
        <v>0.00905563933772399</v>
      </c>
      <c r="Q86" s="17">
        <f t="shared" si="66"/>
        <v>0.00117723311390412</v>
      </c>
      <c r="R86" s="11">
        <f t="shared" si="67"/>
        <v>0.0101740708333333</v>
      </c>
      <c r="S86" s="18">
        <f t="shared" si="68"/>
        <v>0.115709152529895</v>
      </c>
      <c r="T86" s="3">
        <v>0.01</v>
      </c>
      <c r="U86" s="19">
        <f t="shared" si="69"/>
        <v>0.00115709152529895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0.012757091525299</v>
      </c>
      <c r="AR86" s="27">
        <f t="shared" si="74"/>
        <v>7.82620833333333</v>
      </c>
      <c r="AS86" s="1">
        <f t="shared" si="75"/>
        <v>0.13</v>
      </c>
      <c r="AT86" s="2">
        <f t="shared" si="76"/>
        <v>2.51166666666667</v>
      </c>
      <c r="AU86" s="1">
        <f t="shared" si="77"/>
        <v>218.415388253992</v>
      </c>
    </row>
    <row r="87" s="1" customFormat="1" spans="1:48">
      <c r="A87" s="6"/>
      <c r="B87" s="6"/>
      <c r="C87" s="9">
        <v>11</v>
      </c>
      <c r="D87" s="12">
        <v>10.8389860153</v>
      </c>
      <c r="E87" s="13">
        <f t="shared" si="78"/>
        <v>14.3589504916129</v>
      </c>
      <c r="F87" s="9" t="s">
        <v>109</v>
      </c>
      <c r="G87" s="6">
        <v>12</v>
      </c>
      <c r="H87" s="11">
        <f t="shared" si="60"/>
        <v>10.8389860153</v>
      </c>
      <c r="I87" s="11">
        <f t="shared" si="61"/>
        <v>283.9889860153</v>
      </c>
      <c r="J87" s="11">
        <f t="shared" si="62"/>
        <v>0.067931156438662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0.156815823447075</v>
      </c>
      <c r="P87" s="11">
        <f t="shared" si="65"/>
        <v>0.0106526802346409</v>
      </c>
      <c r="Q87" s="17">
        <f t="shared" si="66"/>
        <v>0.00138484843050331</v>
      </c>
      <c r="R87" s="11">
        <f t="shared" si="67"/>
        <v>0.0101740708333333</v>
      </c>
      <c r="S87" s="18">
        <f t="shared" si="68"/>
        <v>0.136115469725858</v>
      </c>
      <c r="T87" s="3">
        <v>0.01</v>
      </c>
      <c r="U87" s="19">
        <f t="shared" si="69"/>
        <v>0.00136115469725858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0.0129611546972586</v>
      </c>
      <c r="AR87" s="27">
        <f t="shared" si="74"/>
        <v>7.82620833333333</v>
      </c>
      <c r="AS87" s="1">
        <f t="shared" si="75"/>
        <v>0.13</v>
      </c>
      <c r="AT87" s="2">
        <f t="shared" si="76"/>
        <v>2.51166666666667</v>
      </c>
      <c r="AU87" s="1">
        <f t="shared" si="77"/>
        <v>221.909173404276</v>
      </c>
      <c r="AV87" s="1">
        <f>SUM(AU76:AU87)</f>
        <v>3430.62270088018</v>
      </c>
    </row>
    <row r="88" s="1" customFormat="1" spans="1:46">
      <c r="A88" s="6"/>
      <c r="B88" s="6"/>
      <c r="C88" s="9">
        <v>12</v>
      </c>
      <c r="D88" s="12">
        <v>5.55904580458064</v>
      </c>
      <c r="E88" s="13">
        <f t="shared" si="78"/>
        <v>10.8389860153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6.79</v>
      </c>
      <c r="E91" s="9"/>
      <c r="F91" s="9"/>
      <c r="G91" s="6">
        <v>1</v>
      </c>
      <c r="H91" s="11">
        <f t="shared" ref="H91:H102" si="80">E92</f>
        <v>6.79</v>
      </c>
      <c r="I91" s="11">
        <f t="shared" ref="I91:I102" si="81">H91+273.15</f>
        <v>279.94</v>
      </c>
      <c r="J91" s="11">
        <f t="shared" ref="J91:J102" si="82">EXP(($C$18*(I91-$C$16))/($C$19*I91*$C$16))</f>
        <v>0.0413715356520108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0.00314092698670066</v>
      </c>
      <c r="Q91" s="17">
        <f t="shared" ref="Q91:Q102" si="86">P91*$B$93</f>
        <v>0.000408320508271085</v>
      </c>
      <c r="R91" s="11">
        <f t="shared" ref="R91:R102" si="87">L91*$B$93</f>
        <v>0.0098696</v>
      </c>
      <c r="S91" s="18">
        <f t="shared" ref="S91:S102" si="88">Q91/R91</f>
        <v>0.0413715356520108</v>
      </c>
      <c r="T91" s="3">
        <v>0.01</v>
      </c>
      <c r="U91" s="19">
        <f t="shared" ref="U91:U102" si="89">S91*T91</f>
        <v>0.000413715356520108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0.0152137153565201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43.3516666666667</v>
      </c>
      <c r="AU91" s="1">
        <f t="shared" ref="AU91:AU102" si="96">AT91*10000*AS91*0.67*AR91*AQ91</f>
        <v>4361.29475975314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4.57389533474194</v>
      </c>
      <c r="E92" s="13">
        <f t="shared" ref="E92:E103" si="97">D91</f>
        <v>6.79</v>
      </c>
      <c r="F92" s="9" t="s">
        <v>107</v>
      </c>
      <c r="G92" s="6">
        <v>2</v>
      </c>
      <c r="H92" s="11">
        <f t="shared" si="80"/>
        <v>4.57389533474194</v>
      </c>
      <c r="I92" s="11">
        <f t="shared" si="81"/>
        <v>277.723895334742</v>
      </c>
      <c r="J92" s="11">
        <f t="shared" si="82"/>
        <v>0.0313449028940213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0.148699073013299</v>
      </c>
      <c r="P92" s="11">
        <f t="shared" si="85"/>
        <v>0.00466095800403285</v>
      </c>
      <c r="Q92" s="17">
        <f t="shared" si="86"/>
        <v>0.00060592454052427</v>
      </c>
      <c r="R92" s="11">
        <f t="shared" si="87"/>
        <v>0.0098696</v>
      </c>
      <c r="S92" s="18">
        <f t="shared" si="88"/>
        <v>0.0613930190204537</v>
      </c>
      <c r="T92" s="3">
        <v>0.01</v>
      </c>
      <c r="U92" s="19">
        <f t="shared" si="89"/>
        <v>0.000613930190204537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0.0154139301902045</v>
      </c>
      <c r="AR92" s="27">
        <f t="shared" si="93"/>
        <v>7.592</v>
      </c>
      <c r="AS92" s="1">
        <f t="shared" si="94"/>
        <v>0.13</v>
      </c>
      <c r="AT92" s="2">
        <f t="shared" si="95"/>
        <v>43.3516666666667</v>
      </c>
      <c r="AU92" s="1">
        <f t="shared" si="96"/>
        <v>4418.69006947927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7.07188973096429</v>
      </c>
      <c r="E93" s="13">
        <f t="shared" si="97"/>
        <v>4.57389533474194</v>
      </c>
      <c r="F93" s="9" t="s">
        <v>107</v>
      </c>
      <c r="G93" s="6">
        <v>3</v>
      </c>
      <c r="H93" s="11">
        <f t="shared" si="80"/>
        <v>7.07188973096429</v>
      </c>
      <c r="I93" s="11">
        <f t="shared" si="81"/>
        <v>280.221889730964</v>
      </c>
      <c r="J93" s="11">
        <f t="shared" si="82"/>
        <v>0.0428446942377239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0.219958115009267</v>
      </c>
      <c r="P93" s="11">
        <f t="shared" si="85"/>
        <v>0.00942403818267813</v>
      </c>
      <c r="Q93" s="17">
        <f t="shared" si="86"/>
        <v>0.00122512496374816</v>
      </c>
      <c r="R93" s="11">
        <f t="shared" si="87"/>
        <v>0.0098696</v>
      </c>
      <c r="S93" s="18">
        <f t="shared" si="88"/>
        <v>0.124131166789754</v>
      </c>
      <c r="T93" s="3">
        <v>0.01</v>
      </c>
      <c r="U93" s="19">
        <f t="shared" si="89"/>
        <v>0.00124131166789754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0.0160413116678975</v>
      </c>
      <c r="AR93" s="27">
        <f t="shared" si="93"/>
        <v>7.592</v>
      </c>
      <c r="AS93" s="1">
        <f t="shared" si="94"/>
        <v>0.13</v>
      </c>
      <c r="AT93" s="2">
        <f t="shared" si="95"/>
        <v>43.3516666666667</v>
      </c>
      <c r="AU93" s="1">
        <f t="shared" si="96"/>
        <v>4598.54065080726</v>
      </c>
    </row>
    <row r="94" s="1" customFormat="1" spans="1:47">
      <c r="A94" s="6"/>
      <c r="B94" s="6"/>
      <c r="C94" s="9">
        <v>3</v>
      </c>
      <c r="D94" s="12">
        <v>13.600116129129</v>
      </c>
      <c r="E94" s="13">
        <f t="shared" si="97"/>
        <v>7.07188973096429</v>
      </c>
      <c r="F94" s="9" t="s">
        <v>107</v>
      </c>
      <c r="G94" s="6">
        <v>4</v>
      </c>
      <c r="H94" s="11">
        <f t="shared" si="80"/>
        <v>13.600116129129</v>
      </c>
      <c r="I94" s="11">
        <f t="shared" si="81"/>
        <v>286.750116129129</v>
      </c>
      <c r="J94" s="11">
        <f t="shared" si="82"/>
        <v>0.0945032592952381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0.286454076826588</v>
      </c>
      <c r="P94" s="11">
        <f t="shared" si="85"/>
        <v>0.0270708438985211</v>
      </c>
      <c r="Q94" s="17">
        <f t="shared" si="86"/>
        <v>0.00351920970680775</v>
      </c>
      <c r="R94" s="11">
        <f t="shared" si="87"/>
        <v>0.0098696</v>
      </c>
      <c r="S94" s="18">
        <f t="shared" si="88"/>
        <v>0.356570651982628</v>
      </c>
      <c r="T94" s="3">
        <v>0.01</v>
      </c>
      <c r="U94" s="19">
        <f t="shared" si="89"/>
        <v>0.00356570651982628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0.0183657065198263</v>
      </c>
      <c r="AR94" s="27">
        <f t="shared" si="93"/>
        <v>7.592</v>
      </c>
      <c r="AS94" s="1">
        <f t="shared" si="94"/>
        <v>0.13</v>
      </c>
      <c r="AT94" s="2">
        <f t="shared" si="95"/>
        <v>43.3516666666667</v>
      </c>
      <c r="AU94" s="1">
        <f t="shared" si="96"/>
        <v>5264.87171128484</v>
      </c>
    </row>
    <row r="95" s="1" customFormat="1" spans="1:47">
      <c r="A95" s="6"/>
      <c r="B95" s="6"/>
      <c r="C95" s="9">
        <v>4</v>
      </c>
      <c r="D95" s="12">
        <v>17.3294328469333</v>
      </c>
      <c r="E95" s="13">
        <f t="shared" si="97"/>
        <v>13.600116129129</v>
      </c>
      <c r="F95" s="9" t="s">
        <v>107</v>
      </c>
      <c r="G95" s="6">
        <v>5</v>
      </c>
      <c r="H95" s="11">
        <f t="shared" si="80"/>
        <v>17.3294328469333</v>
      </c>
      <c r="I95" s="11">
        <f t="shared" si="81"/>
        <v>290.479432846933</v>
      </c>
      <c r="J95" s="11">
        <f t="shared" si="82"/>
        <v>0.146141253474693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0.246414071281664</v>
      </c>
      <c r="O95" s="11">
        <f t="shared" si="98"/>
        <v>0.0888891616464033</v>
      </c>
      <c r="P95" s="11">
        <f t="shared" si="85"/>
        <v>0.0129903735033199</v>
      </c>
      <c r="Q95" s="17">
        <f t="shared" si="86"/>
        <v>0.00168874855543159</v>
      </c>
      <c r="R95" s="11">
        <f t="shared" si="87"/>
        <v>0.0098696</v>
      </c>
      <c r="S95" s="18">
        <f t="shared" si="88"/>
        <v>0.171106078810853</v>
      </c>
      <c r="T95" s="3">
        <v>0.01</v>
      </c>
      <c r="U95" s="19">
        <f t="shared" si="89"/>
        <v>0.00171106078810853</v>
      </c>
      <c r="V95" s="18"/>
      <c r="W95" s="3"/>
      <c r="X95" s="19"/>
      <c r="Y95" s="20">
        <v>0.02</v>
      </c>
      <c r="Z95" s="3">
        <v>0.49</v>
      </c>
      <c r="AA95" s="21">
        <f t="shared" si="90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1"/>
        <v>0.005</v>
      </c>
      <c r="AQ95" s="1">
        <f t="shared" si="92"/>
        <v>0.0165110607881085</v>
      </c>
      <c r="AR95" s="27">
        <f t="shared" si="93"/>
        <v>7.592</v>
      </c>
      <c r="AS95" s="1">
        <f t="shared" si="94"/>
        <v>0.13</v>
      </c>
      <c r="AT95" s="2">
        <f t="shared" si="95"/>
        <v>43.3516666666667</v>
      </c>
      <c r="AU95" s="1">
        <f t="shared" si="96"/>
        <v>4733.20298202386</v>
      </c>
    </row>
    <row r="96" s="1" customFormat="1" spans="1:47">
      <c r="A96" s="6"/>
      <c r="B96" s="6"/>
      <c r="C96" s="9">
        <v>5</v>
      </c>
      <c r="D96" s="12">
        <v>20.9127910164516</v>
      </c>
      <c r="E96" s="13">
        <f t="shared" si="97"/>
        <v>17.3294328469333</v>
      </c>
      <c r="F96" s="9" t="s">
        <v>109</v>
      </c>
      <c r="G96" s="6">
        <v>6</v>
      </c>
      <c r="H96" s="11">
        <f t="shared" si="80"/>
        <v>20.9127910164516</v>
      </c>
      <c r="I96" s="11">
        <f t="shared" si="81"/>
        <v>294.062791016452</v>
      </c>
      <c r="J96" s="11">
        <f t="shared" si="82"/>
        <v>0.219869584545936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0.151818788143083</v>
      </c>
      <c r="P96" s="11">
        <f t="shared" si="85"/>
        <v>0.0333803338752872</v>
      </c>
      <c r="Q96" s="17">
        <f t="shared" si="86"/>
        <v>0.00433944340378733</v>
      </c>
      <c r="R96" s="11">
        <f t="shared" si="87"/>
        <v>0.0098696</v>
      </c>
      <c r="S96" s="18">
        <f t="shared" si="88"/>
        <v>0.43967773808334</v>
      </c>
      <c r="T96" s="3">
        <v>0.01</v>
      </c>
      <c r="U96" s="19">
        <f t="shared" si="89"/>
        <v>0.0043967773808334</v>
      </c>
      <c r="V96" s="18"/>
      <c r="W96" s="3"/>
      <c r="X96" s="19"/>
      <c r="Y96" s="20">
        <v>0.02</v>
      </c>
      <c r="Z96" s="3">
        <v>0.49</v>
      </c>
      <c r="AA96" s="21">
        <f t="shared" si="90"/>
        <v>0.0098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</v>
      </c>
      <c r="AO96" s="3">
        <v>0.5</v>
      </c>
      <c r="AP96" s="3">
        <f t="shared" si="91"/>
        <v>0.005</v>
      </c>
      <c r="AQ96" s="1">
        <f t="shared" si="92"/>
        <v>0.0191967773808334</v>
      </c>
      <c r="AR96" s="27">
        <f t="shared" si="93"/>
        <v>7.592</v>
      </c>
      <c r="AS96" s="1">
        <f t="shared" si="94"/>
        <v>0.13</v>
      </c>
      <c r="AT96" s="2">
        <f t="shared" si="95"/>
        <v>43.3516666666667</v>
      </c>
      <c r="AU96" s="1">
        <f t="shared" si="96"/>
        <v>5503.11364668035</v>
      </c>
    </row>
    <row r="97" s="1" customFormat="1" spans="1:47">
      <c r="A97" s="6"/>
      <c r="B97" s="6"/>
      <c r="C97" s="9">
        <v>6</v>
      </c>
      <c r="D97" s="12">
        <v>22.0849648743333</v>
      </c>
      <c r="E97" s="13">
        <f t="shared" si="97"/>
        <v>20.9127910164516</v>
      </c>
      <c r="F97" s="9" t="s">
        <v>107</v>
      </c>
      <c r="G97" s="6">
        <v>7</v>
      </c>
      <c r="H97" s="11">
        <f t="shared" si="80"/>
        <v>22.0849648743333</v>
      </c>
      <c r="I97" s="11">
        <f t="shared" si="81"/>
        <v>295.234964874333</v>
      </c>
      <c r="J97" s="11">
        <f t="shared" si="82"/>
        <v>0.2507600437853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0.194358454267796</v>
      </c>
      <c r="P97" s="11">
        <f t="shared" si="85"/>
        <v>0.0487373345022359</v>
      </c>
      <c r="Q97" s="17">
        <f t="shared" si="86"/>
        <v>0.00633585348529067</v>
      </c>
      <c r="R97" s="11">
        <f t="shared" si="87"/>
        <v>0.0098696</v>
      </c>
      <c r="S97" s="18">
        <f t="shared" si="88"/>
        <v>0.641956460777607</v>
      </c>
      <c r="T97" s="3">
        <v>0.01</v>
      </c>
      <c r="U97" s="19">
        <f t="shared" si="89"/>
        <v>0.00641956460777607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0.0335195646077761</v>
      </c>
      <c r="AR97" s="27">
        <f t="shared" si="93"/>
        <v>7.592</v>
      </c>
      <c r="AS97" s="1">
        <f t="shared" si="94"/>
        <v>0.13</v>
      </c>
      <c r="AT97" s="2">
        <f t="shared" si="95"/>
        <v>43.3516666666667</v>
      </c>
      <c r="AU97" s="1">
        <f t="shared" si="96"/>
        <v>9609.0072705645</v>
      </c>
    </row>
    <row r="98" s="1" customFormat="1" spans="1:47">
      <c r="A98" s="6"/>
      <c r="B98" s="6"/>
      <c r="C98" s="9">
        <v>7</v>
      </c>
      <c r="D98" s="12">
        <v>25.0532123858064</v>
      </c>
      <c r="E98" s="13">
        <f t="shared" si="97"/>
        <v>22.0849648743333</v>
      </c>
      <c r="F98" s="9" t="s">
        <v>107</v>
      </c>
      <c r="G98" s="6">
        <v>8</v>
      </c>
      <c r="H98" s="11">
        <f t="shared" si="80"/>
        <v>25.0532123858064</v>
      </c>
      <c r="I98" s="11">
        <f t="shared" si="81"/>
        <v>298.203212385806</v>
      </c>
      <c r="J98" s="11">
        <f t="shared" si="82"/>
        <v>0.348197531690734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0.22154111976556</v>
      </c>
      <c r="P98" s="11">
        <f t="shared" si="85"/>
        <v>0.0771400710703695</v>
      </c>
      <c r="Q98" s="17">
        <f t="shared" si="86"/>
        <v>0.010028209239148</v>
      </c>
      <c r="R98" s="11">
        <f t="shared" si="87"/>
        <v>0.0098696</v>
      </c>
      <c r="S98" s="18">
        <f t="shared" si="88"/>
        <v>1.0160704830133</v>
      </c>
      <c r="T98" s="3">
        <v>0.01</v>
      </c>
      <c r="U98" s="19">
        <f t="shared" si="89"/>
        <v>0.010160704830133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0.037260704830133</v>
      </c>
      <c r="AR98" s="27">
        <f t="shared" si="93"/>
        <v>7.592</v>
      </c>
      <c r="AS98" s="1">
        <f t="shared" si="94"/>
        <v>0.13</v>
      </c>
      <c r="AT98" s="2">
        <f t="shared" si="95"/>
        <v>43.3516666666667</v>
      </c>
      <c r="AU98" s="1">
        <f t="shared" si="96"/>
        <v>10681.4747687995</v>
      </c>
    </row>
    <row r="99" s="1" customFormat="1" spans="1:47">
      <c r="A99" s="6"/>
      <c r="B99" s="6"/>
      <c r="C99" s="9">
        <v>8</v>
      </c>
      <c r="D99" s="12">
        <v>23.8324769725806</v>
      </c>
      <c r="E99" s="13">
        <f t="shared" si="97"/>
        <v>25.0532123858064</v>
      </c>
      <c r="F99" s="9" t="s">
        <v>107</v>
      </c>
      <c r="G99" s="6">
        <v>9</v>
      </c>
      <c r="H99" s="11">
        <f t="shared" si="80"/>
        <v>23.8324769725806</v>
      </c>
      <c r="I99" s="11">
        <f t="shared" si="81"/>
        <v>296.982476972581</v>
      </c>
      <c r="J99" s="11">
        <f t="shared" si="82"/>
        <v>0.304465283126904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0.220321048695191</v>
      </c>
      <c r="P99" s="11">
        <f t="shared" si="85"/>
        <v>0.0670801104697978</v>
      </c>
      <c r="Q99" s="17">
        <f t="shared" si="86"/>
        <v>0.00872041436107371</v>
      </c>
      <c r="R99" s="11">
        <f t="shared" si="87"/>
        <v>0.0098696</v>
      </c>
      <c r="S99" s="18">
        <f t="shared" si="88"/>
        <v>0.883563098917252</v>
      </c>
      <c r="T99" s="3">
        <v>0.01</v>
      </c>
      <c r="U99" s="19">
        <f t="shared" si="89"/>
        <v>0.00883563098917252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0.0236356309891725</v>
      </c>
      <c r="AR99" s="27">
        <f t="shared" si="93"/>
        <v>7.592</v>
      </c>
      <c r="AS99" s="1">
        <f t="shared" si="94"/>
        <v>0.13</v>
      </c>
      <c r="AT99" s="2">
        <f t="shared" si="95"/>
        <v>43.3516666666667</v>
      </c>
      <c r="AU99" s="1">
        <f t="shared" si="96"/>
        <v>6775.59367721175</v>
      </c>
    </row>
    <row r="100" s="1" customFormat="1" spans="1:47">
      <c r="A100" s="6"/>
      <c r="B100" s="6"/>
      <c r="C100" s="9">
        <v>9</v>
      </c>
      <c r="D100" s="12">
        <v>20.447472078</v>
      </c>
      <c r="E100" s="13">
        <f t="shared" si="97"/>
        <v>23.8324769725806</v>
      </c>
      <c r="F100" s="9" t="s">
        <v>107</v>
      </c>
      <c r="G100" s="6">
        <v>10</v>
      </c>
      <c r="H100" s="11">
        <f t="shared" si="80"/>
        <v>20.447472078</v>
      </c>
      <c r="I100" s="11">
        <f t="shared" si="81"/>
        <v>293.597472078</v>
      </c>
      <c r="J100" s="11">
        <f t="shared" si="82"/>
        <v>0.208628875032651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0.229160938225393</v>
      </c>
      <c r="P100" s="11">
        <f t="shared" si="85"/>
        <v>0.0478095887433905</v>
      </c>
      <c r="Q100" s="17">
        <f t="shared" si="86"/>
        <v>0.00621524653664076</v>
      </c>
      <c r="R100" s="11">
        <f t="shared" si="87"/>
        <v>0.0098696</v>
      </c>
      <c r="S100" s="18">
        <f t="shared" si="88"/>
        <v>0.629736416535702</v>
      </c>
      <c r="T100" s="3">
        <v>0.01</v>
      </c>
      <c r="U100" s="19">
        <f t="shared" si="89"/>
        <v>0.00629736416535702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0.021097364165357</v>
      </c>
      <c r="AR100" s="27">
        <f t="shared" si="93"/>
        <v>7.592</v>
      </c>
      <c r="AS100" s="1">
        <f t="shared" si="94"/>
        <v>0.13</v>
      </c>
      <c r="AT100" s="2">
        <f t="shared" si="95"/>
        <v>43.3516666666667</v>
      </c>
      <c r="AU100" s="1">
        <f t="shared" si="96"/>
        <v>6047.95223407029</v>
      </c>
    </row>
    <row r="101" s="1" customFormat="1" spans="1:47">
      <c r="A101" s="6"/>
      <c r="B101" s="6"/>
      <c r="C101" s="9">
        <v>10</v>
      </c>
      <c r="D101" s="12">
        <v>14.3589504916129</v>
      </c>
      <c r="E101" s="13">
        <f t="shared" si="97"/>
        <v>20.447472078</v>
      </c>
      <c r="F101" s="9" t="s">
        <v>107</v>
      </c>
      <c r="G101" s="6">
        <v>11</v>
      </c>
      <c r="H101" s="11">
        <f t="shared" si="80"/>
        <v>14.3589504916129</v>
      </c>
      <c r="I101" s="11">
        <f t="shared" si="81"/>
        <v>287.508950491613</v>
      </c>
      <c r="J101" s="11">
        <f t="shared" si="82"/>
        <v>0.103363810980314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0.172283782007902</v>
      </c>
      <c r="O101" s="11">
        <f t="shared" si="98"/>
        <v>0.0849875674741001</v>
      </c>
      <c r="P101" s="11">
        <f t="shared" si="85"/>
        <v>0.0087846388600696</v>
      </c>
      <c r="Q101" s="17">
        <f t="shared" si="86"/>
        <v>0.00114200305180905</v>
      </c>
      <c r="R101" s="11">
        <f t="shared" si="87"/>
        <v>0.0098696</v>
      </c>
      <c r="S101" s="18">
        <f t="shared" si="88"/>
        <v>0.115709152529895</v>
      </c>
      <c r="T101" s="3">
        <v>0.01</v>
      </c>
      <c r="U101" s="19">
        <f t="shared" si="89"/>
        <v>0.00115709152529895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0.0159570915252989</v>
      </c>
      <c r="AR101" s="27">
        <f t="shared" si="93"/>
        <v>7.592</v>
      </c>
      <c r="AS101" s="1">
        <f t="shared" si="94"/>
        <v>0.13</v>
      </c>
      <c r="AT101" s="2">
        <f t="shared" si="95"/>
        <v>43.3516666666667</v>
      </c>
      <c r="AU101" s="1">
        <f t="shared" si="96"/>
        <v>4574.39737889942</v>
      </c>
    </row>
    <row r="102" s="1" customFormat="1" spans="1:48">
      <c r="A102" s="6"/>
      <c r="B102" s="6"/>
      <c r="C102" s="9">
        <v>11</v>
      </c>
      <c r="D102" s="12">
        <v>10.8389860153</v>
      </c>
      <c r="E102" s="13">
        <f t="shared" si="97"/>
        <v>14.3589504916129</v>
      </c>
      <c r="F102" s="9" t="s">
        <v>109</v>
      </c>
      <c r="G102" s="6">
        <v>12</v>
      </c>
      <c r="H102" s="11">
        <f t="shared" si="80"/>
        <v>10.8389860153</v>
      </c>
      <c r="I102" s="11">
        <f t="shared" si="81"/>
        <v>283.9889860153</v>
      </c>
      <c r="J102" s="11">
        <f t="shared" si="82"/>
        <v>0.067931156438662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0.152122928614031</v>
      </c>
      <c r="P102" s="11">
        <f t="shared" si="85"/>
        <v>0.0103338864615871</v>
      </c>
      <c r="Q102" s="17">
        <f t="shared" si="86"/>
        <v>0.00134340524000632</v>
      </c>
      <c r="R102" s="11">
        <f t="shared" si="87"/>
        <v>0.0098696</v>
      </c>
      <c r="S102" s="18">
        <f t="shared" si="88"/>
        <v>0.136115469725858</v>
      </c>
      <c r="T102" s="3">
        <v>0.01</v>
      </c>
      <c r="U102" s="19">
        <f t="shared" si="89"/>
        <v>0.00136115469725858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0.0161611546972586</v>
      </c>
      <c r="AR102" s="27">
        <f t="shared" si="93"/>
        <v>7.592</v>
      </c>
      <c r="AS102" s="1">
        <f t="shared" si="94"/>
        <v>0.13</v>
      </c>
      <c r="AT102" s="2">
        <f t="shared" si="95"/>
        <v>43.3516666666667</v>
      </c>
      <c r="AU102" s="1">
        <f t="shared" si="96"/>
        <v>4632.89588644148</v>
      </c>
      <c r="AV102" s="1">
        <f>SUM(AU91:AU102)</f>
        <v>71201.0350360157</v>
      </c>
    </row>
    <row r="103" s="1" customFormat="1" spans="1:46">
      <c r="A103" s="6"/>
      <c r="B103" s="6"/>
      <c r="C103" s="9">
        <v>12</v>
      </c>
      <c r="D103" s="12">
        <v>5.55904580458064</v>
      </c>
      <c r="E103" s="13">
        <f t="shared" si="97"/>
        <v>10.8389860153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6.79</v>
      </c>
      <c r="E107" s="9"/>
      <c r="F107" s="9"/>
      <c r="G107" s="6">
        <v>1</v>
      </c>
      <c r="H107" s="11">
        <f t="shared" ref="H107:H118" si="99">E108</f>
        <v>6.79</v>
      </c>
      <c r="I107" s="11">
        <f t="shared" ref="I107:I118" si="100">H107+273.15</f>
        <v>279.94</v>
      </c>
      <c r="J107" s="11">
        <f t="shared" ref="J107:J118" si="101">EXP(($C$18*(I107-$C$16))/($C$19*I107*$C$16))</f>
        <v>0.0413715356520108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0.114296520972775</v>
      </c>
      <c r="Q107" s="17">
        <f t="shared" ref="Q107:Q118" si="105">P107*$B$109</f>
        <v>0.0331459910821048</v>
      </c>
      <c r="R107" s="11">
        <f t="shared" ref="R107:R118" si="106">L107*$B$109</f>
        <v>0.80117865</v>
      </c>
      <c r="S107" s="18">
        <f t="shared" ref="S107:S118" si="107">Q107/R107</f>
        <v>0.0413715356520107</v>
      </c>
      <c r="T107" s="3">
        <v>0.27</v>
      </c>
      <c r="U107" s="19">
        <f t="shared" ref="U107:U118" si="108">S107*T107</f>
        <v>0.0111703146260429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0.22857039213184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234.39</v>
      </c>
      <c r="AF107" s="1">
        <f t="shared" ref="AF107:AF118" si="113">AE107*10000*AC107*AB107</f>
        <v>5481843.81717324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4.57389533474194</v>
      </c>
      <c r="E108" s="13">
        <f t="shared" ref="E108:E119" si="114">D107</f>
        <v>6.79</v>
      </c>
      <c r="F108" s="9" t="s">
        <v>107</v>
      </c>
      <c r="G108" s="6">
        <v>2</v>
      </c>
      <c r="H108" s="11">
        <f t="shared" si="99"/>
        <v>4.57389533474194</v>
      </c>
      <c r="I108" s="11">
        <f t="shared" si="100"/>
        <v>277.723895334742</v>
      </c>
      <c r="J108" s="11">
        <f t="shared" si="101"/>
        <v>0.0313449028940213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5.41107347902722</v>
      </c>
      <c r="P108" s="11">
        <f t="shared" si="104"/>
        <v>0.169609572752522</v>
      </c>
      <c r="Q108" s="17">
        <f t="shared" si="105"/>
        <v>0.0491867760982314</v>
      </c>
      <c r="R108" s="11">
        <f t="shared" si="106"/>
        <v>0.80117865</v>
      </c>
      <c r="S108" s="18">
        <f t="shared" si="107"/>
        <v>0.0613930190204537</v>
      </c>
      <c r="T108" s="3">
        <v>0.27</v>
      </c>
      <c r="U108" s="19">
        <f t="shared" si="108"/>
        <v>0.0165761151355225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0.229620739170832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234.39</v>
      </c>
      <c r="AF108" s="1">
        <f t="shared" si="113"/>
        <v>5507034.47449277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7.07188973096429</v>
      </c>
      <c r="E109" s="13">
        <f t="shared" si="114"/>
        <v>4.57389533474194</v>
      </c>
      <c r="F109" s="9" t="s">
        <v>107</v>
      </c>
      <c r="G109" s="6">
        <v>3</v>
      </c>
      <c r="H109" s="11">
        <f t="shared" si="99"/>
        <v>7.07188973096429</v>
      </c>
      <c r="I109" s="11">
        <f t="shared" si="100"/>
        <v>280.221889730964</v>
      </c>
      <c r="J109" s="11">
        <f t="shared" si="101"/>
        <v>0.0428446942377239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8.0041489062747</v>
      </c>
      <c r="P109" s="11">
        <f t="shared" si="104"/>
        <v>0.342935312522552</v>
      </c>
      <c r="Q109" s="17">
        <f t="shared" si="105"/>
        <v>0.09945124063154</v>
      </c>
      <c r="R109" s="11">
        <f t="shared" si="106"/>
        <v>0.80117865</v>
      </c>
      <c r="S109" s="18">
        <f t="shared" si="107"/>
        <v>0.124131166789754</v>
      </c>
      <c r="T109" s="3">
        <v>0.27</v>
      </c>
      <c r="U109" s="19">
        <f t="shared" si="108"/>
        <v>0.0335154150332336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0.232912045140957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234.39</v>
      </c>
      <c r="AF109" s="1">
        <f t="shared" si="113"/>
        <v>5585970.44303392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13.600116129129</v>
      </c>
      <c r="E110" s="13">
        <f t="shared" si="114"/>
        <v>7.07188973096429</v>
      </c>
      <c r="F110" s="9" t="s">
        <v>107</v>
      </c>
      <c r="G110" s="6">
        <v>4</v>
      </c>
      <c r="H110" s="11">
        <f t="shared" si="99"/>
        <v>13.600116129129</v>
      </c>
      <c r="I110" s="11">
        <f t="shared" si="100"/>
        <v>286.750116129129</v>
      </c>
      <c r="J110" s="11">
        <f t="shared" si="101"/>
        <v>0.0945032592952381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10.4238985937521</v>
      </c>
      <c r="P110" s="11">
        <f t="shared" si="104"/>
        <v>0.985092391672627</v>
      </c>
      <c r="Q110" s="17">
        <f t="shared" si="105"/>
        <v>0.285676793585062</v>
      </c>
      <c r="R110" s="11">
        <f t="shared" si="106"/>
        <v>0.80117865</v>
      </c>
      <c r="S110" s="18">
        <f t="shared" si="107"/>
        <v>0.356570651982628</v>
      </c>
      <c r="T110" s="3">
        <v>0.27</v>
      </c>
      <c r="U110" s="19">
        <f t="shared" si="108"/>
        <v>0.0962740760353096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0.245106052973661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234.39</v>
      </c>
      <c r="AF110" s="1">
        <f t="shared" si="113"/>
        <v>5878421.47232432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17.3294328469333</v>
      </c>
      <c r="E111" s="13">
        <f t="shared" si="114"/>
        <v>13.600116129129</v>
      </c>
      <c r="F111" s="9" t="s">
        <v>107</v>
      </c>
      <c r="G111" s="6">
        <v>5</v>
      </c>
      <c r="H111" s="11">
        <f t="shared" si="99"/>
        <v>17.3294328469333</v>
      </c>
      <c r="I111" s="11">
        <f t="shared" si="100"/>
        <v>290.479432846933</v>
      </c>
      <c r="J111" s="11">
        <f t="shared" si="101"/>
        <v>0.146141253474693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8.96686589197555</v>
      </c>
      <c r="O111" s="11">
        <f t="shared" si="115"/>
        <v>3.23462531010398</v>
      </c>
      <c r="P111" s="11">
        <f t="shared" si="104"/>
        <v>0.472712197339561</v>
      </c>
      <c r="Q111" s="17">
        <f t="shared" si="105"/>
        <v>0.137086537228473</v>
      </c>
      <c r="R111" s="11">
        <f t="shared" si="106"/>
        <v>0.80117865</v>
      </c>
      <c r="S111" s="18">
        <f t="shared" si="107"/>
        <v>0.171106078810853</v>
      </c>
      <c r="T111" s="3">
        <v>0.27</v>
      </c>
      <c r="U111" s="19">
        <f t="shared" si="108"/>
        <v>0.0461986412789303</v>
      </c>
      <c r="V111" s="3">
        <v>180.9</v>
      </c>
      <c r="W111" s="21">
        <v>6</v>
      </c>
      <c r="X111" s="21">
        <v>3</v>
      </c>
      <c r="Y111" s="21">
        <v>0.3</v>
      </c>
      <c r="Z111" s="21">
        <v>6</v>
      </c>
      <c r="AA111" s="3">
        <v>30.2</v>
      </c>
      <c r="AB111" s="2">
        <f t="shared" si="109"/>
        <v>0.235376396000496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234.39</v>
      </c>
      <c r="AF111" s="1">
        <f t="shared" si="113"/>
        <v>5645073.4020686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20.9127910164516</v>
      </c>
      <c r="E112" s="13">
        <f t="shared" si="114"/>
        <v>17.3294328469333</v>
      </c>
      <c r="F112" s="9" t="s">
        <v>109</v>
      </c>
      <c r="G112" s="6">
        <v>6</v>
      </c>
      <c r="H112" s="11">
        <f t="shared" si="99"/>
        <v>20.9127910164516</v>
      </c>
      <c r="I112" s="11">
        <f t="shared" si="100"/>
        <v>294.062791016452</v>
      </c>
      <c r="J112" s="11">
        <f t="shared" si="101"/>
        <v>0.219869584545936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5.52459811276441</v>
      </c>
      <c r="P112" s="11">
        <f t="shared" si="104"/>
        <v>1.21469109183677</v>
      </c>
      <c r="Q112" s="17">
        <f t="shared" si="105"/>
        <v>0.352260416632664</v>
      </c>
      <c r="R112" s="11">
        <f t="shared" si="106"/>
        <v>0.80117865</v>
      </c>
      <c r="S112" s="18">
        <f t="shared" si="107"/>
        <v>0.43967773808334</v>
      </c>
      <c r="T112" s="3">
        <v>0.27</v>
      </c>
      <c r="U112" s="19">
        <f t="shared" si="108"/>
        <v>0.118712989282502</v>
      </c>
      <c r="V112" s="3">
        <v>180.9</v>
      </c>
      <c r="W112" s="21">
        <v>6</v>
      </c>
      <c r="X112" s="21">
        <v>3</v>
      </c>
      <c r="Y112" s="21">
        <v>0.3</v>
      </c>
      <c r="Z112" s="21">
        <v>6</v>
      </c>
      <c r="AA112" s="3">
        <v>30.2</v>
      </c>
      <c r="AB112" s="2">
        <f t="shared" si="109"/>
        <v>0.24946593381759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234.39</v>
      </c>
      <c r="AF112" s="1">
        <f t="shared" si="113"/>
        <v>5982985.25954537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22.0849648743333</v>
      </c>
      <c r="E113" s="13">
        <f t="shared" si="114"/>
        <v>20.9127910164516</v>
      </c>
      <c r="F113" s="9" t="s">
        <v>107</v>
      </c>
      <c r="G113" s="6">
        <v>7</v>
      </c>
      <c r="H113" s="11">
        <f t="shared" si="99"/>
        <v>22.0849648743333</v>
      </c>
      <c r="I113" s="11">
        <f t="shared" si="100"/>
        <v>295.234964874333</v>
      </c>
      <c r="J113" s="11">
        <f t="shared" si="101"/>
        <v>0.2507600437853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7.07259202092764</v>
      </c>
      <c r="P113" s="11">
        <f t="shared" si="104"/>
        <v>1.77352348484338</v>
      </c>
      <c r="Q113" s="17">
        <f t="shared" si="105"/>
        <v>0.514321810604581</v>
      </c>
      <c r="R113" s="11">
        <f t="shared" si="106"/>
        <v>0.80117865</v>
      </c>
      <c r="S113" s="18">
        <f t="shared" si="107"/>
        <v>0.641956460777606</v>
      </c>
      <c r="T113" s="3">
        <v>0.27</v>
      </c>
      <c r="U113" s="19">
        <f t="shared" si="108"/>
        <v>0.173328244409954</v>
      </c>
      <c r="V113" s="3">
        <v>229.1</v>
      </c>
      <c r="W113" s="21">
        <v>15.1</v>
      </c>
      <c r="X113" s="21">
        <v>6</v>
      </c>
      <c r="Y113" s="21">
        <v>3</v>
      </c>
      <c r="Z113" s="21">
        <v>7</v>
      </c>
      <c r="AA113" s="3">
        <v>30.2</v>
      </c>
      <c r="AB113" s="2">
        <f t="shared" si="109"/>
        <v>0.324077677888854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234.39</v>
      </c>
      <c r="AF113" s="1">
        <f t="shared" si="113"/>
        <v>7772411.808237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25.0532123858064</v>
      </c>
      <c r="E114" s="13">
        <f t="shared" si="114"/>
        <v>22.0849648743333</v>
      </c>
      <c r="F114" s="9" t="s">
        <v>107</v>
      </c>
      <c r="G114" s="6">
        <v>8</v>
      </c>
      <c r="H114" s="11">
        <f t="shared" si="99"/>
        <v>25.0532123858064</v>
      </c>
      <c r="I114" s="11">
        <f t="shared" si="100"/>
        <v>298.203212385806</v>
      </c>
      <c r="J114" s="11">
        <f t="shared" si="101"/>
        <v>0.348197531690734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8.06175353608426</v>
      </c>
      <c r="P114" s="11">
        <f t="shared" si="104"/>
        <v>2.80708268236359</v>
      </c>
      <c r="Q114" s="17">
        <f t="shared" si="105"/>
        <v>0.814053977885441</v>
      </c>
      <c r="R114" s="11">
        <f t="shared" si="106"/>
        <v>0.80117865</v>
      </c>
      <c r="S114" s="18">
        <f t="shared" si="107"/>
        <v>1.0160704830133</v>
      </c>
      <c r="T114" s="3">
        <v>0.27</v>
      </c>
      <c r="U114" s="19">
        <f t="shared" si="108"/>
        <v>0.27433903041359</v>
      </c>
      <c r="V114" s="3">
        <v>229.1</v>
      </c>
      <c r="W114" s="21">
        <v>15.1</v>
      </c>
      <c r="X114" s="21">
        <v>6</v>
      </c>
      <c r="Y114" s="21">
        <v>3</v>
      </c>
      <c r="Z114" s="21">
        <v>7</v>
      </c>
      <c r="AA114" s="3">
        <v>30.2</v>
      </c>
      <c r="AB114" s="2">
        <f t="shared" si="109"/>
        <v>0.343704073609361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234.39</v>
      </c>
      <c r="AF114" s="1">
        <f t="shared" si="113"/>
        <v>8243115.10025303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23.8324769725806</v>
      </c>
      <c r="E115" s="13">
        <f t="shared" si="114"/>
        <v>25.0532123858064</v>
      </c>
      <c r="F115" s="9" t="s">
        <v>107</v>
      </c>
      <c r="G115" s="6">
        <v>9</v>
      </c>
      <c r="H115" s="11">
        <f t="shared" si="99"/>
        <v>23.8324769725806</v>
      </c>
      <c r="I115" s="11">
        <f t="shared" si="100"/>
        <v>296.982476972581</v>
      </c>
      <c r="J115" s="11">
        <f t="shared" si="101"/>
        <v>0.304465283126904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8.01735585372067</v>
      </c>
      <c r="P115" s="11">
        <f t="shared" si="104"/>
        <v>2.44100651993221</v>
      </c>
      <c r="Q115" s="17">
        <f t="shared" si="105"/>
        <v>0.70789189078034</v>
      </c>
      <c r="R115" s="11">
        <f t="shared" si="106"/>
        <v>0.80117865</v>
      </c>
      <c r="S115" s="18">
        <f t="shared" si="107"/>
        <v>0.883563098917252</v>
      </c>
      <c r="T115" s="3">
        <v>0.27</v>
      </c>
      <c r="U115" s="19">
        <f t="shared" si="108"/>
        <v>0.238562036707658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0.272752603732298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234.39</v>
      </c>
      <c r="AF115" s="1">
        <f t="shared" si="113"/>
        <v>6541473.54975605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20.447472078</v>
      </c>
      <c r="E116" s="13">
        <f t="shared" si="114"/>
        <v>23.8324769725806</v>
      </c>
      <c r="F116" s="9" t="s">
        <v>107</v>
      </c>
      <c r="G116" s="6">
        <v>10</v>
      </c>
      <c r="H116" s="11">
        <f t="shared" si="99"/>
        <v>20.447472078</v>
      </c>
      <c r="I116" s="11">
        <f t="shared" si="100"/>
        <v>293.597472078</v>
      </c>
      <c r="J116" s="11">
        <f t="shared" si="101"/>
        <v>0.208628875032651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8.33903433378846</v>
      </c>
      <c r="P116" s="11">
        <f t="shared" si="104"/>
        <v>1.73976335191694</v>
      </c>
      <c r="Q116" s="17">
        <f t="shared" si="105"/>
        <v>0.504531372055911</v>
      </c>
      <c r="R116" s="11">
        <f t="shared" si="106"/>
        <v>0.80117865</v>
      </c>
      <c r="S116" s="18">
        <f t="shared" si="107"/>
        <v>0.629736416535702</v>
      </c>
      <c r="T116" s="3">
        <v>0.27</v>
      </c>
      <c r="U116" s="19">
        <f t="shared" si="108"/>
        <v>0.17002883246464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0.25943660214788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234.39</v>
      </c>
      <c r="AF116" s="1">
        <f t="shared" si="113"/>
        <v>6222113.54746446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14.3589504916129</v>
      </c>
      <c r="E117" s="13">
        <f t="shared" si="114"/>
        <v>20.447472078</v>
      </c>
      <c r="F117" s="9" t="s">
        <v>107</v>
      </c>
      <c r="G117" s="6">
        <v>11</v>
      </c>
      <c r="H117" s="11">
        <f t="shared" si="99"/>
        <v>14.3589504916129</v>
      </c>
      <c r="I117" s="11">
        <f t="shared" si="100"/>
        <v>287.508950491613</v>
      </c>
      <c r="J117" s="11">
        <f t="shared" si="101"/>
        <v>0.103363810980314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6.26930743277795</v>
      </c>
      <c r="O117" s="11">
        <f t="shared" si="115"/>
        <v>3.09264854909358</v>
      </c>
      <c r="P117" s="11">
        <f t="shared" si="104"/>
        <v>0.319667940057052</v>
      </c>
      <c r="Q117" s="17">
        <f t="shared" si="105"/>
        <v>0.092703702616545</v>
      </c>
      <c r="R117" s="11">
        <f t="shared" si="106"/>
        <v>0.80117865</v>
      </c>
      <c r="S117" s="18">
        <f t="shared" si="107"/>
        <v>0.115709152529895</v>
      </c>
      <c r="T117" s="3">
        <v>0.27</v>
      </c>
      <c r="U117" s="19">
        <f t="shared" si="108"/>
        <v>0.0312414711830715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0.232470217850871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234.39</v>
      </c>
      <c r="AF117" s="1">
        <f t="shared" si="113"/>
        <v>5575374.02161718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10.8389860153</v>
      </c>
      <c r="E118" s="13">
        <f t="shared" si="114"/>
        <v>14.3589504916129</v>
      </c>
      <c r="F118" s="9" t="s">
        <v>109</v>
      </c>
      <c r="G118" s="6">
        <v>12</v>
      </c>
      <c r="H118" s="11">
        <f t="shared" si="99"/>
        <v>10.8389860153</v>
      </c>
      <c r="I118" s="11">
        <f t="shared" si="100"/>
        <v>283.9889860153</v>
      </c>
      <c r="J118" s="11">
        <f t="shared" si="101"/>
        <v>0.067931156438662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5.53566560903652</v>
      </c>
      <c r="P118" s="11">
        <f t="shared" si="104"/>
        <v>0.376044166479581</v>
      </c>
      <c r="Q118" s="17">
        <f t="shared" si="105"/>
        <v>0.109052808279078</v>
      </c>
      <c r="R118" s="11">
        <f t="shared" si="106"/>
        <v>0.80117865</v>
      </c>
      <c r="S118" s="18">
        <f t="shared" si="107"/>
        <v>0.136115469725858</v>
      </c>
      <c r="T118" s="3">
        <v>0.27</v>
      </c>
      <c r="U118" s="19">
        <f t="shared" si="108"/>
        <v>0.0367511768259816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0.233540753657288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234.39</v>
      </c>
      <c r="AF118" s="1">
        <f t="shared" si="113"/>
        <v>5601048.86968799</v>
      </c>
      <c r="AG118" s="1">
        <f>SUM(AF107:AF118)</f>
        <v>74036865.7656539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5.55904580458064</v>
      </c>
      <c r="E119" s="13">
        <f t="shared" si="114"/>
        <v>10.8389860153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6.79</v>
      </c>
      <c r="E123" s="9"/>
      <c r="F123" s="9"/>
      <c r="G123" s="6">
        <v>1</v>
      </c>
      <c r="H123" s="11">
        <f t="shared" ref="H123:H134" si="116">E124</f>
        <v>6.79</v>
      </c>
      <c r="I123" s="11">
        <f t="shared" ref="I123:I134" si="117">H123+273.15</f>
        <v>279.94</v>
      </c>
      <c r="J123" s="11">
        <f t="shared" ref="J123:J134" si="118">EXP(($C$18*(I123-$C$16))/($C$19*I123*$C$16))</f>
        <v>0.0413715356520108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0.021563671812541</v>
      </c>
      <c r="Q123" s="17">
        <f t="shared" ref="Q123:Q134" si="122">P123*$B$125</f>
        <v>0.00646910154376231</v>
      </c>
      <c r="R123" s="11">
        <f t="shared" ref="R123:R134" si="123">L123*$B$125</f>
        <v>0.156366</v>
      </c>
      <c r="S123" s="18">
        <f t="shared" ref="S123:S134" si="124">Q123/R123</f>
        <v>0.0413715356520108</v>
      </c>
      <c r="T123" s="3">
        <v>0.01</v>
      </c>
      <c r="U123" s="19">
        <f t="shared" ref="U123:U134" si="125">S123*T123</f>
        <v>0.000413715356520108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0.00590371535652011</v>
      </c>
      <c r="AU123" s="27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13.3</v>
      </c>
      <c r="AX123" s="1">
        <f t="shared" ref="AX123:AX134" si="132">AW123*10000*AV123*0.67*AU123*AT123</f>
        <v>8226.10370730466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4.57389533474194</v>
      </c>
      <c r="E124" s="13">
        <f t="shared" ref="E124:E135" si="133">D123</f>
        <v>6.79</v>
      </c>
      <c r="F124" s="9" t="s">
        <v>107</v>
      </c>
      <c r="G124" s="6">
        <v>2</v>
      </c>
      <c r="H124" s="11">
        <f t="shared" si="116"/>
        <v>4.57389533474194</v>
      </c>
      <c r="I124" s="11">
        <f t="shared" si="117"/>
        <v>277.723895334742</v>
      </c>
      <c r="J124" s="11">
        <f t="shared" si="118"/>
        <v>0.0313449028940213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1.02087632818746</v>
      </c>
      <c r="P124" s="11">
        <f t="shared" si="121"/>
        <v>0.0319992693738409</v>
      </c>
      <c r="Q124" s="17">
        <f t="shared" si="122"/>
        <v>0.00959978081215226</v>
      </c>
      <c r="R124" s="11">
        <f t="shared" si="123"/>
        <v>0.156366</v>
      </c>
      <c r="S124" s="18">
        <f t="shared" si="124"/>
        <v>0.0613930190204537</v>
      </c>
      <c r="T124" s="3">
        <v>0.01</v>
      </c>
      <c r="U124" s="19">
        <f t="shared" si="125"/>
        <v>0.000613930190204537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0.00610393019020454</v>
      </c>
      <c r="AU124" s="27">
        <f t="shared" si="129"/>
        <v>52.122</v>
      </c>
      <c r="AV124" s="1">
        <f t="shared" si="130"/>
        <v>0.3</v>
      </c>
      <c r="AW124" s="2">
        <f t="shared" si="131"/>
        <v>13.3</v>
      </c>
      <c r="AX124" s="1">
        <f t="shared" si="132"/>
        <v>8505.07853691089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7.07188973096429</v>
      </c>
      <c r="E125" s="13">
        <f t="shared" si="133"/>
        <v>4.57389533474194</v>
      </c>
      <c r="F125" s="9" t="s">
        <v>107</v>
      </c>
      <c r="G125" s="6">
        <v>3</v>
      </c>
      <c r="H125" s="11">
        <f t="shared" si="116"/>
        <v>7.07188973096429</v>
      </c>
      <c r="I125" s="11">
        <f t="shared" si="117"/>
        <v>280.221889730964</v>
      </c>
      <c r="J125" s="11">
        <f t="shared" si="118"/>
        <v>0.0428446942377239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1.51009705881362</v>
      </c>
      <c r="P125" s="11">
        <f t="shared" si="121"/>
        <v>0.0646996467541556</v>
      </c>
      <c r="Q125" s="17">
        <f t="shared" si="122"/>
        <v>0.0194098940262467</v>
      </c>
      <c r="R125" s="11">
        <f t="shared" si="123"/>
        <v>0.156366</v>
      </c>
      <c r="S125" s="18">
        <f t="shared" si="124"/>
        <v>0.124131166789754</v>
      </c>
      <c r="T125" s="3">
        <v>0.01</v>
      </c>
      <c r="U125" s="19">
        <f t="shared" si="125"/>
        <v>0.00124131166789754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0.00673131166789754</v>
      </c>
      <c r="AU125" s="27">
        <f t="shared" si="129"/>
        <v>52.122</v>
      </c>
      <c r="AV125" s="1">
        <f t="shared" si="130"/>
        <v>0.3</v>
      </c>
      <c r="AW125" s="2">
        <f t="shared" si="131"/>
        <v>13.3</v>
      </c>
      <c r="AX125" s="1">
        <f t="shared" si="132"/>
        <v>9379.25772541884</v>
      </c>
    </row>
    <row r="126" s="1" customFormat="1" spans="1:50">
      <c r="A126" s="6"/>
      <c r="B126" s="6"/>
      <c r="C126" s="9">
        <v>3</v>
      </c>
      <c r="D126" s="12">
        <v>13.600116129129</v>
      </c>
      <c r="E126" s="13">
        <f t="shared" si="133"/>
        <v>7.07188973096429</v>
      </c>
      <c r="F126" s="9" t="s">
        <v>107</v>
      </c>
      <c r="G126" s="6">
        <v>4</v>
      </c>
      <c r="H126" s="11">
        <f t="shared" si="116"/>
        <v>13.600116129129</v>
      </c>
      <c r="I126" s="11">
        <f t="shared" si="117"/>
        <v>286.750116129129</v>
      </c>
      <c r="J126" s="11">
        <f t="shared" si="118"/>
        <v>0.0945032592952381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1.96661741205946</v>
      </c>
      <c r="P126" s="11">
        <f t="shared" si="121"/>
        <v>0.185851755226385</v>
      </c>
      <c r="Q126" s="17">
        <f t="shared" si="122"/>
        <v>0.0557555265679156</v>
      </c>
      <c r="R126" s="11">
        <f t="shared" si="123"/>
        <v>0.156366</v>
      </c>
      <c r="S126" s="18">
        <f t="shared" si="124"/>
        <v>0.356570651982628</v>
      </c>
      <c r="T126" s="3">
        <v>0.01</v>
      </c>
      <c r="U126" s="19">
        <f t="shared" si="125"/>
        <v>0.00356570651982628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0.00905570651982628</v>
      </c>
      <c r="AU126" s="27">
        <f t="shared" si="129"/>
        <v>52.122</v>
      </c>
      <c r="AV126" s="1">
        <f t="shared" si="130"/>
        <v>0.3</v>
      </c>
      <c r="AW126" s="2">
        <f t="shared" si="131"/>
        <v>13.3</v>
      </c>
      <c r="AX126" s="1">
        <f t="shared" si="132"/>
        <v>12618.017041207</v>
      </c>
    </row>
    <row r="127" s="1" customFormat="1" spans="1:50">
      <c r="A127" s="6"/>
      <c r="B127" s="6"/>
      <c r="C127" s="9">
        <v>4</v>
      </c>
      <c r="D127" s="12">
        <v>17.3294328469333</v>
      </c>
      <c r="E127" s="13">
        <f t="shared" si="133"/>
        <v>13.600116129129</v>
      </c>
      <c r="F127" s="9" t="s">
        <v>107</v>
      </c>
      <c r="G127" s="6">
        <v>5</v>
      </c>
      <c r="H127" s="11">
        <f t="shared" si="116"/>
        <v>17.3294328469333</v>
      </c>
      <c r="I127" s="11">
        <f t="shared" si="117"/>
        <v>290.479432846933</v>
      </c>
      <c r="J127" s="11">
        <f t="shared" si="118"/>
        <v>0.146141253474693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1.69172737399142</v>
      </c>
      <c r="O127" s="11">
        <f t="shared" si="134"/>
        <v>0.610258282841654</v>
      </c>
      <c r="P127" s="11">
        <f t="shared" si="121"/>
        <v>0.0891839103977927</v>
      </c>
      <c r="Q127" s="17">
        <f t="shared" si="122"/>
        <v>0.0267551731193378</v>
      </c>
      <c r="R127" s="11">
        <f t="shared" si="123"/>
        <v>0.156366</v>
      </c>
      <c r="S127" s="18">
        <f t="shared" si="124"/>
        <v>0.171106078810853</v>
      </c>
      <c r="T127" s="3">
        <v>0.01</v>
      </c>
      <c r="U127" s="19">
        <f t="shared" si="125"/>
        <v>0.00171106078810853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6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0.00720106078810853</v>
      </c>
      <c r="AU127" s="27">
        <f t="shared" si="129"/>
        <v>52.122</v>
      </c>
      <c r="AV127" s="1">
        <f t="shared" si="130"/>
        <v>0.3</v>
      </c>
      <c r="AW127" s="2">
        <f t="shared" si="131"/>
        <v>13.3</v>
      </c>
      <c r="AX127" s="1">
        <f t="shared" si="132"/>
        <v>10033.7955454042</v>
      </c>
    </row>
    <row r="128" s="1" customFormat="1" spans="1:50">
      <c r="A128" s="6"/>
      <c r="B128" s="6"/>
      <c r="C128" s="9">
        <v>5</v>
      </c>
      <c r="D128" s="12">
        <v>20.9127910164516</v>
      </c>
      <c r="E128" s="13">
        <f t="shared" si="133"/>
        <v>17.3294328469333</v>
      </c>
      <c r="F128" s="9" t="s">
        <v>109</v>
      </c>
      <c r="G128" s="6">
        <v>6</v>
      </c>
      <c r="H128" s="11">
        <f t="shared" si="116"/>
        <v>20.9127910164516</v>
      </c>
      <c r="I128" s="11">
        <f t="shared" si="117"/>
        <v>294.062791016452</v>
      </c>
      <c r="J128" s="11">
        <f t="shared" si="118"/>
        <v>0.219869584545936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1.04229437244386</v>
      </c>
      <c r="P128" s="11">
        <f t="shared" si="121"/>
        <v>0.229168830643798</v>
      </c>
      <c r="Q128" s="17">
        <f t="shared" si="122"/>
        <v>0.0687506491931395</v>
      </c>
      <c r="R128" s="11">
        <f t="shared" si="123"/>
        <v>0.156366</v>
      </c>
      <c r="S128" s="18">
        <f t="shared" si="124"/>
        <v>0.43967773808334</v>
      </c>
      <c r="T128" s="3">
        <v>0.01</v>
      </c>
      <c r="U128" s="19">
        <f t="shared" si="125"/>
        <v>0.0043967773808334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0.001</v>
      </c>
      <c r="AF128" s="3">
        <v>0.49</v>
      </c>
      <c r="AG128" s="19">
        <f t="shared" si="126"/>
        <v>0.00049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0.0098867773808334</v>
      </c>
      <c r="AU128" s="27">
        <f t="shared" si="129"/>
        <v>52.122</v>
      </c>
      <c r="AV128" s="1">
        <f t="shared" si="130"/>
        <v>0.3</v>
      </c>
      <c r="AW128" s="2">
        <f t="shared" si="131"/>
        <v>13.3</v>
      </c>
      <c r="AX128" s="1">
        <f t="shared" si="132"/>
        <v>13776.0124183407</v>
      </c>
    </row>
    <row r="129" s="1" customFormat="1" spans="1:50">
      <c r="A129" s="6"/>
      <c r="B129" s="6"/>
      <c r="C129" s="9">
        <v>6</v>
      </c>
      <c r="D129" s="12">
        <v>22.0849648743333</v>
      </c>
      <c r="E129" s="13">
        <f t="shared" si="133"/>
        <v>20.9127910164516</v>
      </c>
      <c r="F129" s="9" t="s">
        <v>107</v>
      </c>
      <c r="G129" s="6">
        <v>7</v>
      </c>
      <c r="H129" s="11">
        <f t="shared" si="116"/>
        <v>22.0849648743333</v>
      </c>
      <c r="I129" s="11">
        <f t="shared" si="117"/>
        <v>295.234964874333</v>
      </c>
      <c r="J129" s="11">
        <f t="shared" si="118"/>
        <v>0.2507600437853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1.33434554180006</v>
      </c>
      <c r="P129" s="11">
        <f t="shared" si="121"/>
        <v>0.334600546486504</v>
      </c>
      <c r="Q129" s="17">
        <f t="shared" si="122"/>
        <v>0.100380163945951</v>
      </c>
      <c r="R129" s="11">
        <f t="shared" si="123"/>
        <v>0.156366</v>
      </c>
      <c r="S129" s="18">
        <f t="shared" si="124"/>
        <v>0.641956460777607</v>
      </c>
      <c r="T129" s="3">
        <v>0.01</v>
      </c>
      <c r="U129" s="19">
        <f t="shared" si="125"/>
        <v>0.00641956460777607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0.0163695646077761</v>
      </c>
      <c r="AU129" s="27">
        <f t="shared" si="129"/>
        <v>52.122</v>
      </c>
      <c r="AV129" s="1">
        <f t="shared" si="130"/>
        <v>0.3</v>
      </c>
      <c r="AW129" s="2">
        <f t="shared" si="131"/>
        <v>13.3</v>
      </c>
      <c r="AX129" s="1">
        <f t="shared" si="132"/>
        <v>22808.9817979237</v>
      </c>
    </row>
    <row r="130" s="1" customFormat="1" spans="1:50">
      <c r="A130" s="6"/>
      <c r="B130" s="6"/>
      <c r="C130" s="9">
        <v>7</v>
      </c>
      <c r="D130" s="12">
        <v>25.0532123858064</v>
      </c>
      <c r="E130" s="13">
        <f t="shared" si="133"/>
        <v>22.0849648743333</v>
      </c>
      <c r="F130" s="9" t="s">
        <v>107</v>
      </c>
      <c r="G130" s="6">
        <v>8</v>
      </c>
      <c r="H130" s="11">
        <f t="shared" si="116"/>
        <v>25.0532123858064</v>
      </c>
      <c r="I130" s="11">
        <f t="shared" si="117"/>
        <v>298.203212385806</v>
      </c>
      <c r="J130" s="11">
        <f t="shared" si="118"/>
        <v>0.348197531690734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1.52096499531356</v>
      </c>
      <c r="P130" s="11">
        <f t="shared" si="121"/>
        <v>0.52959625715619</v>
      </c>
      <c r="Q130" s="17">
        <f t="shared" si="122"/>
        <v>0.158878877146857</v>
      </c>
      <c r="R130" s="11">
        <f t="shared" si="123"/>
        <v>0.156366</v>
      </c>
      <c r="S130" s="18">
        <f t="shared" si="124"/>
        <v>1.0160704830133</v>
      </c>
      <c r="T130" s="3">
        <v>0.01</v>
      </c>
      <c r="U130" s="19">
        <f t="shared" si="125"/>
        <v>0.010160704830133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0.020110704830133</v>
      </c>
      <c r="AU130" s="27">
        <f t="shared" si="129"/>
        <v>52.122</v>
      </c>
      <c r="AV130" s="1">
        <f t="shared" si="130"/>
        <v>0.3</v>
      </c>
      <c r="AW130" s="2">
        <f t="shared" si="131"/>
        <v>13.3</v>
      </c>
      <c r="AX130" s="1">
        <f t="shared" si="132"/>
        <v>28021.8021312564</v>
      </c>
    </row>
    <row r="131" s="1" customFormat="1" spans="1:50">
      <c r="A131" s="6"/>
      <c r="B131" s="6"/>
      <c r="C131" s="9">
        <v>8</v>
      </c>
      <c r="D131" s="12">
        <v>23.8324769725806</v>
      </c>
      <c r="E131" s="13">
        <f t="shared" si="133"/>
        <v>25.0532123858064</v>
      </c>
      <c r="F131" s="9" t="s">
        <v>107</v>
      </c>
      <c r="G131" s="6">
        <v>9</v>
      </c>
      <c r="H131" s="11">
        <f t="shared" si="116"/>
        <v>23.8324769725806</v>
      </c>
      <c r="I131" s="11">
        <f t="shared" si="117"/>
        <v>296.982476972581</v>
      </c>
      <c r="J131" s="11">
        <f t="shared" si="118"/>
        <v>0.304465283126904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1.51258873815737</v>
      </c>
      <c r="P131" s="11">
        <f t="shared" si="121"/>
        <v>0.46053075841765</v>
      </c>
      <c r="Q131" s="17">
        <f t="shared" si="122"/>
        <v>0.138159227525295</v>
      </c>
      <c r="R131" s="11">
        <f t="shared" si="123"/>
        <v>0.156366</v>
      </c>
      <c r="S131" s="18">
        <f t="shared" si="124"/>
        <v>0.883563098917252</v>
      </c>
      <c r="T131" s="3">
        <v>0.01</v>
      </c>
      <c r="U131" s="19">
        <f t="shared" si="125"/>
        <v>0.00883563098917252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0.0143256309891725</v>
      </c>
      <c r="AU131" s="27">
        <f t="shared" si="129"/>
        <v>52.122</v>
      </c>
      <c r="AV131" s="1">
        <f t="shared" si="130"/>
        <v>0.3</v>
      </c>
      <c r="AW131" s="2">
        <f t="shared" si="131"/>
        <v>13.3</v>
      </c>
      <c r="AX131" s="1">
        <f t="shared" si="132"/>
        <v>19961.010833519</v>
      </c>
    </row>
    <row r="132" s="1" customFormat="1" spans="1:50">
      <c r="A132" s="6"/>
      <c r="B132" s="6"/>
      <c r="C132" s="9">
        <v>9</v>
      </c>
      <c r="D132" s="12">
        <v>20.447472078</v>
      </c>
      <c r="E132" s="13">
        <f t="shared" si="133"/>
        <v>23.8324769725806</v>
      </c>
      <c r="F132" s="9" t="s">
        <v>107</v>
      </c>
      <c r="G132" s="6">
        <v>10</v>
      </c>
      <c r="H132" s="11">
        <f t="shared" si="116"/>
        <v>20.447472078</v>
      </c>
      <c r="I132" s="11">
        <f t="shared" si="117"/>
        <v>293.597472078</v>
      </c>
      <c r="J132" s="11">
        <f t="shared" si="118"/>
        <v>0.208628875032651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1.57327797973972</v>
      </c>
      <c r="P132" s="11">
        <f t="shared" si="121"/>
        <v>0.328231215026739</v>
      </c>
      <c r="Q132" s="17">
        <f t="shared" si="122"/>
        <v>0.0984693645080216</v>
      </c>
      <c r="R132" s="11">
        <f t="shared" si="123"/>
        <v>0.156366</v>
      </c>
      <c r="S132" s="18">
        <f t="shared" si="124"/>
        <v>0.629736416535702</v>
      </c>
      <c r="T132" s="3">
        <v>0.01</v>
      </c>
      <c r="U132" s="19">
        <f t="shared" si="125"/>
        <v>0.00629736416535702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0.011787364165357</v>
      </c>
      <c r="AU132" s="27">
        <f t="shared" si="129"/>
        <v>52.122</v>
      </c>
      <c r="AV132" s="1">
        <f t="shared" si="130"/>
        <v>0.3</v>
      </c>
      <c r="AW132" s="2">
        <f t="shared" si="131"/>
        <v>13.3</v>
      </c>
      <c r="AX132" s="1">
        <f t="shared" si="132"/>
        <v>16424.2471400498</v>
      </c>
    </row>
    <row r="133" s="1" customFormat="1" spans="1:50">
      <c r="A133" s="6"/>
      <c r="B133" s="6"/>
      <c r="C133" s="9">
        <v>10</v>
      </c>
      <c r="D133" s="12">
        <v>14.3589504916129</v>
      </c>
      <c r="E133" s="13">
        <f t="shared" si="133"/>
        <v>20.447472078</v>
      </c>
      <c r="F133" s="9" t="s">
        <v>107</v>
      </c>
      <c r="G133" s="6">
        <v>11</v>
      </c>
      <c r="H133" s="11">
        <f t="shared" si="116"/>
        <v>14.3589504916129</v>
      </c>
      <c r="I133" s="11">
        <f t="shared" si="117"/>
        <v>287.508950491613</v>
      </c>
      <c r="J133" s="11">
        <f t="shared" si="118"/>
        <v>0.103363810980314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1.18279442647733</v>
      </c>
      <c r="O133" s="11">
        <f t="shared" si="134"/>
        <v>0.583472338235649</v>
      </c>
      <c r="P133" s="11">
        <f t="shared" si="121"/>
        <v>0.0603099244816317</v>
      </c>
      <c r="Q133" s="17">
        <f t="shared" si="122"/>
        <v>0.0180929773444895</v>
      </c>
      <c r="R133" s="11">
        <f t="shared" si="123"/>
        <v>0.156366</v>
      </c>
      <c r="S133" s="18">
        <f t="shared" si="124"/>
        <v>0.115709152529895</v>
      </c>
      <c r="T133" s="3">
        <v>0.01</v>
      </c>
      <c r="U133" s="19">
        <f t="shared" si="125"/>
        <v>0.00115709152529895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0.00664709152529895</v>
      </c>
      <c r="AU133" s="27">
        <f t="shared" si="129"/>
        <v>52.122</v>
      </c>
      <c r="AV133" s="1">
        <f t="shared" si="130"/>
        <v>0.3</v>
      </c>
      <c r="AW133" s="2">
        <f t="shared" si="131"/>
        <v>13.3</v>
      </c>
      <c r="AX133" s="1">
        <f t="shared" si="132"/>
        <v>9261.90727990746</v>
      </c>
    </row>
    <row r="134" s="1" customFormat="1" spans="1:51">
      <c r="A134" s="6"/>
      <c r="B134" s="6"/>
      <c r="C134" s="9">
        <v>11</v>
      </c>
      <c r="D134" s="12">
        <v>10.8389860153</v>
      </c>
      <c r="E134" s="13">
        <f t="shared" si="133"/>
        <v>14.3589504916129</v>
      </c>
      <c r="F134" s="9" t="s">
        <v>109</v>
      </c>
      <c r="G134" s="6">
        <v>12</v>
      </c>
      <c r="H134" s="11">
        <f t="shared" si="116"/>
        <v>10.8389860153</v>
      </c>
      <c r="I134" s="11">
        <f t="shared" si="117"/>
        <v>283.9889860153</v>
      </c>
      <c r="J134" s="11">
        <f t="shared" si="118"/>
        <v>0.067931156438662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1.04438241375402</v>
      </c>
      <c r="P134" s="11">
        <f t="shared" si="121"/>
        <v>0.0709461051305116</v>
      </c>
      <c r="Q134" s="17">
        <f t="shared" si="122"/>
        <v>0.0212838315391535</v>
      </c>
      <c r="R134" s="11">
        <f t="shared" si="123"/>
        <v>0.156366</v>
      </c>
      <c r="S134" s="18">
        <f t="shared" si="124"/>
        <v>0.136115469725858</v>
      </c>
      <c r="T134" s="3">
        <v>0.01</v>
      </c>
      <c r="U134" s="19">
        <f t="shared" si="125"/>
        <v>0.00136115469725858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0.00685115469725858</v>
      </c>
      <c r="AU134" s="27">
        <f t="shared" si="129"/>
        <v>52.122</v>
      </c>
      <c r="AV134" s="1">
        <f t="shared" si="130"/>
        <v>0.3</v>
      </c>
      <c r="AW134" s="2">
        <f t="shared" si="131"/>
        <v>13.3</v>
      </c>
      <c r="AX134" s="1">
        <f t="shared" si="132"/>
        <v>9546.24429719397</v>
      </c>
      <c r="AY134" s="1">
        <f>SUM(AX123:AX134)</f>
        <v>168562.458454437</v>
      </c>
    </row>
    <row r="135" s="1" customFormat="1" spans="1:46">
      <c r="A135" s="6"/>
      <c r="B135" s="6"/>
      <c r="C135" s="9">
        <v>12</v>
      </c>
      <c r="D135" s="12">
        <v>5.55904580458064</v>
      </c>
      <c r="E135" s="13">
        <f t="shared" si="133"/>
        <v>10.8389860153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6.79</v>
      </c>
      <c r="E139" s="9"/>
      <c r="F139" s="9"/>
      <c r="G139" s="6">
        <v>1</v>
      </c>
      <c r="H139" s="11">
        <f t="shared" ref="H139:H150" si="135">E140</f>
        <v>6.79</v>
      </c>
      <c r="I139" s="11">
        <f t="shared" ref="I139:I150" si="136">H139+273.15</f>
        <v>279.94</v>
      </c>
      <c r="J139" s="11">
        <f t="shared" ref="J139:J150" si="137">EXP(($C$18*(I139-$C$16))/($C$19*I139*$C$16))</f>
        <v>0.0413715356520108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0.0117784762001275</v>
      </c>
      <c r="Q139" s="17">
        <f t="shared" ref="Q139:Q150" si="141">P139*$B$125</f>
        <v>0.00353354286003824</v>
      </c>
      <c r="R139" s="11">
        <f t="shared" ref="R139:R150" si="142">L139*$B$125</f>
        <v>0.08541</v>
      </c>
      <c r="S139" s="18">
        <f t="shared" ref="S139:S150" si="143">Q139/R139</f>
        <v>0.0413715356520108</v>
      </c>
      <c r="T139" s="3">
        <v>0.01</v>
      </c>
      <c r="U139" s="19">
        <f t="shared" ref="U139:U150" si="144">S139*T139</f>
        <v>0.000413715356520108</v>
      </c>
      <c r="V139" s="18"/>
      <c r="W139" s="3"/>
      <c r="X139" s="3"/>
      <c r="Y139" s="20"/>
      <c r="Z139" s="3"/>
      <c r="AA139" s="21"/>
      <c r="AB139" s="3"/>
      <c r="AC139" s="3"/>
      <c r="AD139" s="3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0.00590371535652011</v>
      </c>
      <c r="AU139" s="27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33.7838340162256</v>
      </c>
      <c r="AZ139" s="2">
        <f t="shared" ref="AZ139:AZ150" si="152">$E$12</f>
        <v>0.3</v>
      </c>
      <c r="BA139" s="1">
        <f t="shared" ref="BA139:BA150" si="153">AZ139*10000*AV139*0.67*AU139*AT139</f>
        <v>101.351502048677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4.57389533474194</v>
      </c>
      <c r="E140" s="13">
        <f t="shared" ref="E140:E151" si="154">D139</f>
        <v>6.79</v>
      </c>
      <c r="F140" s="9" t="s">
        <v>107</v>
      </c>
      <c r="G140" s="6">
        <v>2</v>
      </c>
      <c r="H140" s="11">
        <f t="shared" si="135"/>
        <v>4.57389533474194</v>
      </c>
      <c r="I140" s="11">
        <f t="shared" si="136"/>
        <v>277.723895334742</v>
      </c>
      <c r="J140" s="11">
        <f t="shared" si="137"/>
        <v>0.0313449028940213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0.557621523799873</v>
      </c>
      <c r="P140" s="11">
        <f t="shared" si="140"/>
        <v>0.0174785925151232</v>
      </c>
      <c r="Q140" s="17">
        <f t="shared" si="141"/>
        <v>0.00524357775453695</v>
      </c>
      <c r="R140" s="11">
        <f t="shared" si="142"/>
        <v>0.08541</v>
      </c>
      <c r="S140" s="18">
        <f t="shared" si="143"/>
        <v>0.0613930190204537</v>
      </c>
      <c r="T140" s="3">
        <v>0.01</v>
      </c>
      <c r="U140" s="19">
        <f t="shared" si="144"/>
        <v>0.000613930190204537</v>
      </c>
      <c r="V140" s="18"/>
      <c r="W140" s="3"/>
      <c r="X140" s="3"/>
      <c r="Y140" s="20"/>
      <c r="Z140" s="3"/>
      <c r="AA140" s="21"/>
      <c r="AB140" s="3"/>
      <c r="AC140" s="3"/>
      <c r="AD140" s="3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0.00610393019020454</v>
      </c>
      <c r="AU140" s="27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34.9295573955398</v>
      </c>
      <c r="AZ140" s="2">
        <f t="shared" si="152"/>
        <v>0.3</v>
      </c>
      <c r="BA140" s="1">
        <f t="shared" si="153"/>
        <v>104.788672186619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7.07188973096429</v>
      </c>
      <c r="E141" s="13">
        <f t="shared" si="154"/>
        <v>4.57389533474194</v>
      </c>
      <c r="F141" s="9" t="s">
        <v>107</v>
      </c>
      <c r="G141" s="6">
        <v>3</v>
      </c>
      <c r="H141" s="11">
        <f t="shared" si="135"/>
        <v>7.07188973096429</v>
      </c>
      <c r="I141" s="11">
        <f t="shared" si="136"/>
        <v>280.221889730964</v>
      </c>
      <c r="J141" s="11">
        <f t="shared" si="137"/>
        <v>0.0428446942377239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0.824842931284749</v>
      </c>
      <c r="P141" s="11">
        <f t="shared" si="140"/>
        <v>0.035340143185043</v>
      </c>
      <c r="Q141" s="17">
        <f t="shared" si="141"/>
        <v>0.0106020429555129</v>
      </c>
      <c r="R141" s="11">
        <f t="shared" si="142"/>
        <v>0.08541</v>
      </c>
      <c r="S141" s="18">
        <f t="shared" si="143"/>
        <v>0.124131166789754</v>
      </c>
      <c r="T141" s="3">
        <v>0.01</v>
      </c>
      <c r="U141" s="19">
        <f t="shared" si="144"/>
        <v>0.00124131166789754</v>
      </c>
      <c r="V141" s="18"/>
      <c r="W141" s="3"/>
      <c r="X141" s="3"/>
      <c r="Y141" s="20"/>
      <c r="Z141" s="3"/>
      <c r="AA141" s="21"/>
      <c r="AB141" s="3"/>
      <c r="AC141" s="3"/>
      <c r="AD141" s="3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0.00673131166789754</v>
      </c>
      <c r="AU141" s="27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38.5197290801936</v>
      </c>
      <c r="AZ141" s="2">
        <f t="shared" si="152"/>
        <v>0.3</v>
      </c>
      <c r="BA141" s="1">
        <f t="shared" si="153"/>
        <v>115.559187240581</v>
      </c>
    </row>
    <row r="142" s="1" customFormat="1" spans="1:53">
      <c r="A142" s="6"/>
      <c r="B142" s="6"/>
      <c r="C142" s="9">
        <v>3</v>
      </c>
      <c r="D142" s="12">
        <v>13.600116129129</v>
      </c>
      <c r="E142" s="13">
        <f t="shared" si="154"/>
        <v>7.07188973096429</v>
      </c>
      <c r="F142" s="9" t="s">
        <v>107</v>
      </c>
      <c r="G142" s="6">
        <v>4</v>
      </c>
      <c r="H142" s="11">
        <f t="shared" si="135"/>
        <v>13.600116129129</v>
      </c>
      <c r="I142" s="11">
        <f t="shared" si="136"/>
        <v>286.750116129129</v>
      </c>
      <c r="J142" s="11">
        <f t="shared" si="137"/>
        <v>0.0945032592952381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1.07420278809971</v>
      </c>
      <c r="P142" s="11">
        <f t="shared" si="140"/>
        <v>0.101515664619454</v>
      </c>
      <c r="Q142" s="17">
        <f t="shared" si="141"/>
        <v>0.0304546993858363</v>
      </c>
      <c r="R142" s="11">
        <f t="shared" si="142"/>
        <v>0.08541</v>
      </c>
      <c r="S142" s="18">
        <f t="shared" si="143"/>
        <v>0.356570651982628</v>
      </c>
      <c r="T142" s="3">
        <v>0.01</v>
      </c>
      <c r="U142" s="19">
        <f t="shared" si="144"/>
        <v>0.00356570651982628</v>
      </c>
      <c r="V142" s="18"/>
      <c r="W142" s="3"/>
      <c r="X142" s="3"/>
      <c r="Y142" s="20"/>
      <c r="Z142" s="3"/>
      <c r="AA142" s="21"/>
      <c r="AB142" s="3"/>
      <c r="AC142" s="3"/>
      <c r="AD142" s="3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0.00905570651982628</v>
      </c>
      <c r="AU142" s="27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51.8210088885103</v>
      </c>
      <c r="AZ142" s="2">
        <f t="shared" si="152"/>
        <v>0.3</v>
      </c>
      <c r="BA142" s="1">
        <f t="shared" si="153"/>
        <v>155.463026665531</v>
      </c>
    </row>
    <row r="143" s="1" customFormat="1" spans="1:53">
      <c r="A143" s="6"/>
      <c r="B143" s="6"/>
      <c r="C143" s="9">
        <v>4</v>
      </c>
      <c r="D143" s="12">
        <v>17.3294328469333</v>
      </c>
      <c r="E143" s="13">
        <f t="shared" si="154"/>
        <v>13.600116129129</v>
      </c>
      <c r="F143" s="9" t="s">
        <v>107</v>
      </c>
      <c r="G143" s="6">
        <v>5</v>
      </c>
      <c r="H143" s="11">
        <f t="shared" si="135"/>
        <v>17.3294328469333</v>
      </c>
      <c r="I143" s="11">
        <f t="shared" si="136"/>
        <v>290.479432846933</v>
      </c>
      <c r="J143" s="11">
        <f t="shared" si="137"/>
        <v>0.146141253474693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0.92405276730624</v>
      </c>
      <c r="O143" s="11">
        <f t="shared" si="155"/>
        <v>0.333334356174013</v>
      </c>
      <c r="P143" s="11">
        <f t="shared" si="140"/>
        <v>0.0487139006374498</v>
      </c>
      <c r="Q143" s="17">
        <f t="shared" si="141"/>
        <v>0.0146141701912349</v>
      </c>
      <c r="R143" s="11">
        <f t="shared" si="142"/>
        <v>0.08541</v>
      </c>
      <c r="S143" s="18">
        <f t="shared" si="143"/>
        <v>0.171106078810853</v>
      </c>
      <c r="T143" s="3">
        <v>0.01</v>
      </c>
      <c r="U143" s="19">
        <f t="shared" si="144"/>
        <v>0.00171106078810853</v>
      </c>
      <c r="V143" s="18"/>
      <c r="W143" s="3"/>
      <c r="X143" s="3"/>
      <c r="Y143" s="20"/>
      <c r="Z143" s="3"/>
      <c r="AA143" s="21"/>
      <c r="AB143" s="3"/>
      <c r="AC143" s="3"/>
      <c r="AD143" s="3"/>
      <c r="AE143" s="18">
        <v>0.001</v>
      </c>
      <c r="AF143" s="3">
        <v>0.49</v>
      </c>
      <c r="AG143" s="19">
        <f t="shared" si="145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0.00720106078810853</v>
      </c>
      <c r="AU143" s="27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41.2078543281274</v>
      </c>
      <c r="AZ143" s="2">
        <f t="shared" si="152"/>
        <v>0.3</v>
      </c>
      <c r="BA143" s="1">
        <f t="shared" si="153"/>
        <v>123.623562984382</v>
      </c>
    </row>
    <row r="144" s="1" customFormat="1" spans="1:53">
      <c r="A144" s="6"/>
      <c r="B144" s="6"/>
      <c r="C144" s="9">
        <v>5</v>
      </c>
      <c r="D144" s="12">
        <v>20.9127910164516</v>
      </c>
      <c r="E144" s="13">
        <f t="shared" si="154"/>
        <v>17.3294328469333</v>
      </c>
      <c r="F144" s="9" t="s">
        <v>109</v>
      </c>
      <c r="G144" s="6">
        <v>6</v>
      </c>
      <c r="H144" s="11">
        <f t="shared" si="135"/>
        <v>20.9127910164516</v>
      </c>
      <c r="I144" s="11">
        <f t="shared" si="136"/>
        <v>294.062791016452</v>
      </c>
      <c r="J144" s="11">
        <f t="shared" si="137"/>
        <v>0.219869584545936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0.569320455536563</v>
      </c>
      <c r="P144" s="11">
        <f t="shared" si="140"/>
        <v>0.125176252032327</v>
      </c>
      <c r="Q144" s="17">
        <f t="shared" si="141"/>
        <v>0.0375528756096981</v>
      </c>
      <c r="R144" s="11">
        <f t="shared" si="142"/>
        <v>0.08541</v>
      </c>
      <c r="S144" s="18">
        <f t="shared" si="143"/>
        <v>0.43967773808334</v>
      </c>
      <c r="T144" s="3">
        <v>0.01</v>
      </c>
      <c r="U144" s="19">
        <f t="shared" si="144"/>
        <v>0.0043967773808334</v>
      </c>
      <c r="V144" s="18"/>
      <c r="W144" s="3"/>
      <c r="X144" s="3"/>
      <c r="Y144" s="20"/>
      <c r="Z144" s="3"/>
      <c r="AA144" s="21"/>
      <c r="AB144" s="3"/>
      <c r="AC144" s="3"/>
      <c r="AD144" s="3"/>
      <c r="AE144" s="18">
        <v>0.001</v>
      </c>
      <c r="AF144" s="3">
        <v>0.49</v>
      </c>
      <c r="AG144" s="19">
        <f t="shared" si="145"/>
        <v>0.00049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0.0098867773808334</v>
      </c>
      <c r="AU144" s="27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56.5767869584977</v>
      </c>
      <c r="AZ144" s="2">
        <f t="shared" si="152"/>
        <v>0.3</v>
      </c>
      <c r="BA144" s="1">
        <f t="shared" si="153"/>
        <v>169.730360875493</v>
      </c>
    </row>
    <row r="145" s="1" customFormat="1" spans="1:53">
      <c r="A145" s="6"/>
      <c r="B145" s="6"/>
      <c r="C145" s="9">
        <v>6</v>
      </c>
      <c r="D145" s="12">
        <v>22.0849648743333</v>
      </c>
      <c r="E145" s="13">
        <f t="shared" si="154"/>
        <v>20.9127910164516</v>
      </c>
      <c r="F145" s="9" t="s">
        <v>107</v>
      </c>
      <c r="G145" s="6">
        <v>7</v>
      </c>
      <c r="H145" s="11">
        <f t="shared" si="135"/>
        <v>22.0849648743333</v>
      </c>
      <c r="I145" s="11">
        <f t="shared" si="136"/>
        <v>295.234964874333</v>
      </c>
      <c r="J145" s="11">
        <f t="shared" si="137"/>
        <v>0.2507600437853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0.728844203504236</v>
      </c>
      <c r="P145" s="11">
        <f t="shared" si="140"/>
        <v>0.182765004383385</v>
      </c>
      <c r="Q145" s="17">
        <f t="shared" si="141"/>
        <v>0.0548295013150154</v>
      </c>
      <c r="R145" s="11">
        <f t="shared" si="142"/>
        <v>0.08541</v>
      </c>
      <c r="S145" s="18">
        <f t="shared" si="143"/>
        <v>0.641956460777607</v>
      </c>
      <c r="T145" s="3">
        <v>0.01</v>
      </c>
      <c r="U145" s="19">
        <f t="shared" si="144"/>
        <v>0.00641956460777607</v>
      </c>
      <c r="V145" s="18"/>
      <c r="W145" s="3"/>
      <c r="X145" s="3"/>
      <c r="Y145" s="20"/>
      <c r="Z145" s="3"/>
      <c r="AA145" s="21"/>
      <c r="AB145" s="3"/>
      <c r="AC145" s="3"/>
      <c r="AD145" s="3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0.0163695646077761</v>
      </c>
      <c r="AU145" s="27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93.6743423810603</v>
      </c>
      <c r="AZ145" s="2">
        <f t="shared" si="152"/>
        <v>0.3</v>
      </c>
      <c r="BA145" s="1">
        <f t="shared" si="153"/>
        <v>281.023027143181</v>
      </c>
    </row>
    <row r="146" s="1" customFormat="1" spans="1:53">
      <c r="A146" s="6"/>
      <c r="B146" s="6"/>
      <c r="C146" s="9">
        <v>7</v>
      </c>
      <c r="D146" s="12">
        <v>25.0532123858064</v>
      </c>
      <c r="E146" s="13">
        <f t="shared" si="154"/>
        <v>22.0849648743333</v>
      </c>
      <c r="F146" s="9" t="s">
        <v>107</v>
      </c>
      <c r="G146" s="6">
        <v>8</v>
      </c>
      <c r="H146" s="11">
        <f t="shared" si="135"/>
        <v>25.0532123858064</v>
      </c>
      <c r="I146" s="11">
        <f t="shared" si="136"/>
        <v>298.203212385806</v>
      </c>
      <c r="J146" s="11">
        <f t="shared" si="137"/>
        <v>0.348197531690734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0.830779199120852</v>
      </c>
      <c r="P146" s="11">
        <f t="shared" si="140"/>
        <v>0.289275266513886</v>
      </c>
      <c r="Q146" s="17">
        <f t="shared" si="141"/>
        <v>0.0867825799541657</v>
      </c>
      <c r="R146" s="11">
        <f t="shared" si="142"/>
        <v>0.08541</v>
      </c>
      <c r="S146" s="18">
        <f t="shared" si="143"/>
        <v>1.0160704830133</v>
      </c>
      <c r="T146" s="3">
        <v>0.01</v>
      </c>
      <c r="U146" s="19">
        <f t="shared" si="144"/>
        <v>0.010160704830133</v>
      </c>
      <c r="V146" s="18"/>
      <c r="W146" s="3"/>
      <c r="X146" s="3"/>
      <c r="Y146" s="20"/>
      <c r="Z146" s="3"/>
      <c r="AA146" s="21"/>
      <c r="AB146" s="3"/>
      <c r="AC146" s="3"/>
      <c r="AD146" s="3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0.020110704830133</v>
      </c>
      <c r="AU146" s="27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115.082905069291</v>
      </c>
      <c r="AZ146" s="2">
        <f t="shared" si="152"/>
        <v>0.3</v>
      </c>
      <c r="BA146" s="1">
        <f t="shared" si="153"/>
        <v>345.248715207873</v>
      </c>
    </row>
    <row r="147" s="1" customFormat="1" spans="1:53">
      <c r="A147" s="6"/>
      <c r="B147" s="6"/>
      <c r="C147" s="9">
        <v>8</v>
      </c>
      <c r="D147" s="12">
        <v>23.8324769725806</v>
      </c>
      <c r="E147" s="13">
        <f t="shared" si="154"/>
        <v>25.0532123858064</v>
      </c>
      <c r="F147" s="9" t="s">
        <v>107</v>
      </c>
      <c r="G147" s="6">
        <v>9</v>
      </c>
      <c r="H147" s="11">
        <f t="shared" si="135"/>
        <v>23.8324769725806</v>
      </c>
      <c r="I147" s="11">
        <f t="shared" si="136"/>
        <v>296.982476972581</v>
      </c>
      <c r="J147" s="11">
        <f t="shared" si="137"/>
        <v>0.304465283126904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0.826203932606966</v>
      </c>
      <c r="P147" s="11">
        <f t="shared" si="140"/>
        <v>0.251550414261742</v>
      </c>
      <c r="Q147" s="17">
        <f t="shared" si="141"/>
        <v>0.0754651242785225</v>
      </c>
      <c r="R147" s="11">
        <f t="shared" si="142"/>
        <v>0.08541</v>
      </c>
      <c r="S147" s="18">
        <f t="shared" si="143"/>
        <v>0.883563098917252</v>
      </c>
      <c r="T147" s="3">
        <v>0.01</v>
      </c>
      <c r="U147" s="19">
        <f t="shared" si="144"/>
        <v>0.00883563098917252</v>
      </c>
      <c r="V147" s="18"/>
      <c r="W147" s="3"/>
      <c r="X147" s="3"/>
      <c r="Y147" s="20"/>
      <c r="Z147" s="3"/>
      <c r="AA147" s="21"/>
      <c r="AB147" s="3"/>
      <c r="AC147" s="3"/>
      <c r="AD147" s="3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0.0143256309891725</v>
      </c>
      <c r="AU147" s="27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81.9779935666101</v>
      </c>
      <c r="AZ147" s="2">
        <f t="shared" si="152"/>
        <v>0.3</v>
      </c>
      <c r="BA147" s="1">
        <f t="shared" si="153"/>
        <v>245.93398069983</v>
      </c>
    </row>
    <row r="148" s="1" customFormat="1" spans="1:53">
      <c r="A148" s="6"/>
      <c r="B148" s="6"/>
      <c r="C148" s="9">
        <v>9</v>
      </c>
      <c r="D148" s="12">
        <v>20.447472078</v>
      </c>
      <c r="E148" s="13">
        <f t="shared" si="154"/>
        <v>23.8324769725806</v>
      </c>
      <c r="F148" s="9" t="s">
        <v>107</v>
      </c>
      <c r="G148" s="6">
        <v>10</v>
      </c>
      <c r="H148" s="11">
        <f t="shared" si="135"/>
        <v>20.447472078</v>
      </c>
      <c r="I148" s="11">
        <f t="shared" si="136"/>
        <v>293.597472078</v>
      </c>
      <c r="J148" s="11">
        <f t="shared" si="137"/>
        <v>0.208628875032651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0.859353518345224</v>
      </c>
      <c r="P148" s="11">
        <f t="shared" si="140"/>
        <v>0.179285957787714</v>
      </c>
      <c r="Q148" s="17">
        <f t="shared" si="141"/>
        <v>0.0537857873363143</v>
      </c>
      <c r="R148" s="11">
        <f t="shared" si="142"/>
        <v>0.08541</v>
      </c>
      <c r="S148" s="18">
        <f t="shared" si="143"/>
        <v>0.629736416535702</v>
      </c>
      <c r="T148" s="3">
        <v>0.01</v>
      </c>
      <c r="U148" s="19">
        <f t="shared" si="144"/>
        <v>0.00629736416535702</v>
      </c>
      <c r="V148" s="18"/>
      <c r="W148" s="3"/>
      <c r="X148" s="3"/>
      <c r="Y148" s="20"/>
      <c r="Z148" s="3"/>
      <c r="AA148" s="21"/>
      <c r="AB148" s="3"/>
      <c r="AC148" s="3"/>
      <c r="AD148" s="3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0.011787364165357</v>
      </c>
      <c r="AU148" s="27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67.4528378153306</v>
      </c>
      <c r="AZ148" s="2">
        <f t="shared" si="152"/>
        <v>0.3</v>
      </c>
      <c r="BA148" s="1">
        <f t="shared" si="153"/>
        <v>202.358513445992</v>
      </c>
    </row>
    <row r="149" s="1" customFormat="1" spans="1:53">
      <c r="A149" s="6"/>
      <c r="B149" s="6"/>
      <c r="C149" s="9">
        <v>10</v>
      </c>
      <c r="D149" s="12">
        <v>14.3589504916129</v>
      </c>
      <c r="E149" s="13">
        <f t="shared" si="154"/>
        <v>20.447472078</v>
      </c>
      <c r="F149" s="9" t="s">
        <v>107</v>
      </c>
      <c r="G149" s="6">
        <v>11</v>
      </c>
      <c r="H149" s="11">
        <f t="shared" si="135"/>
        <v>14.3589504916129</v>
      </c>
      <c r="I149" s="11">
        <f t="shared" si="136"/>
        <v>287.508950491613</v>
      </c>
      <c r="J149" s="11">
        <f t="shared" si="137"/>
        <v>0.103363810980314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0.646064182529634</v>
      </c>
      <c r="O149" s="11">
        <f t="shared" si="155"/>
        <v>0.318703378027875</v>
      </c>
      <c r="P149" s="11">
        <f t="shared" si="140"/>
        <v>0.032942395725261</v>
      </c>
      <c r="Q149" s="17">
        <f t="shared" si="141"/>
        <v>0.0098827187175783</v>
      </c>
      <c r="R149" s="11">
        <f t="shared" si="142"/>
        <v>0.08541</v>
      </c>
      <c r="S149" s="18">
        <f t="shared" si="143"/>
        <v>0.115709152529895</v>
      </c>
      <c r="T149" s="3">
        <v>0.01</v>
      </c>
      <c r="U149" s="19">
        <f t="shared" si="144"/>
        <v>0.00115709152529895</v>
      </c>
      <c r="V149" s="18"/>
      <c r="W149" s="3"/>
      <c r="X149" s="3"/>
      <c r="Y149" s="20"/>
      <c r="Z149" s="3"/>
      <c r="AA149" s="21"/>
      <c r="AB149" s="3"/>
      <c r="AC149" s="3"/>
      <c r="AD149" s="3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0.00664709152529895</v>
      </c>
      <c r="AU149" s="27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38.0377818407775</v>
      </c>
      <c r="AZ149" s="2">
        <f t="shared" si="152"/>
        <v>0.3</v>
      </c>
      <c r="BA149" s="1">
        <f t="shared" si="153"/>
        <v>114.113345522332</v>
      </c>
    </row>
    <row r="150" s="1" customFormat="1" spans="1:54">
      <c r="A150" s="6"/>
      <c r="B150" s="6"/>
      <c r="C150" s="9">
        <v>11</v>
      </c>
      <c r="D150" s="12">
        <v>10.8389860153</v>
      </c>
      <c r="E150" s="13">
        <f t="shared" si="154"/>
        <v>14.3589504916129</v>
      </c>
      <c r="F150" s="9" t="s">
        <v>109</v>
      </c>
      <c r="G150" s="6">
        <v>12</v>
      </c>
      <c r="H150" s="11">
        <f t="shared" si="135"/>
        <v>10.8389860153</v>
      </c>
      <c r="I150" s="11">
        <f t="shared" si="136"/>
        <v>283.9889860153</v>
      </c>
      <c r="J150" s="11">
        <f t="shared" si="137"/>
        <v>0.067931156438662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0.570460982302614</v>
      </c>
      <c r="P150" s="11">
        <f t="shared" si="140"/>
        <v>0.0387520742309517</v>
      </c>
      <c r="Q150" s="17">
        <f t="shared" si="141"/>
        <v>0.0116256222692855</v>
      </c>
      <c r="R150" s="11">
        <f t="shared" si="142"/>
        <v>0.08541</v>
      </c>
      <c r="S150" s="18">
        <f t="shared" si="143"/>
        <v>0.136115469725858</v>
      </c>
      <c r="T150" s="3">
        <v>0.01</v>
      </c>
      <c r="U150" s="19">
        <f t="shared" si="144"/>
        <v>0.00136115469725858</v>
      </c>
      <c r="V150" s="18"/>
      <c r="W150" s="3"/>
      <c r="X150" s="3"/>
      <c r="Y150" s="20"/>
      <c r="Z150" s="3"/>
      <c r="AA150" s="21"/>
      <c r="AB150" s="3"/>
      <c r="AC150" s="3"/>
      <c r="AD150" s="3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0.00685115469725858</v>
      </c>
      <c r="AU150" s="27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39.2055272204213</v>
      </c>
      <c r="AY150" s="1">
        <f>SUM(AX139:AX150)</f>
        <v>692.270158560585</v>
      </c>
      <c r="AZ150" s="2">
        <f t="shared" si="152"/>
        <v>0.3</v>
      </c>
      <c r="BA150" s="1">
        <f t="shared" si="153"/>
        <v>117.616581661264</v>
      </c>
      <c r="BB150" s="1">
        <f>SUM(BA139:BA150)</f>
        <v>2076.81047568176</v>
      </c>
    </row>
    <row r="151" s="1" customFormat="1" spans="1:46">
      <c r="A151" s="6"/>
      <c r="B151" s="6"/>
      <c r="C151" s="9">
        <v>12</v>
      </c>
      <c r="D151" s="12">
        <v>5.55904580458064</v>
      </c>
      <c r="E151" s="13">
        <f t="shared" si="154"/>
        <v>10.8389860153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1055.5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16.1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47.1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1724.8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136.26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5609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28.2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12</v>
      </c>
      <c r="F11" s="3">
        <v>341.64</v>
      </c>
      <c r="G11" s="3">
        <v>0.33</v>
      </c>
      <c r="L11" s="2"/>
    </row>
    <row r="12" s="1" customFormat="1" spans="1:12">
      <c r="A12" s="4" t="s">
        <v>50</v>
      </c>
      <c r="B12" s="5"/>
      <c r="C12" s="3"/>
      <c r="D12" s="3"/>
      <c r="E12" s="3">
        <v>19.2</v>
      </c>
      <c r="F12" s="3">
        <v>341.64</v>
      </c>
      <c r="G12" s="3">
        <v>0.33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165269224.340243</v>
      </c>
      <c r="J16" s="7" t="s">
        <v>35</v>
      </c>
      <c r="K16" s="7">
        <f>I16/(10000*1000)</f>
        <v>16.5269224340243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100736071.7508</v>
      </c>
      <c r="J17" s="7" t="s">
        <v>35</v>
      </c>
      <c r="K17" s="7">
        <f>I17/(10000*1000)</f>
        <v>10.07360717508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9.78</v>
      </c>
      <c r="E29" s="9"/>
      <c r="F29" s="9"/>
      <c r="G29" s="6">
        <v>1</v>
      </c>
      <c r="H29" s="11">
        <f t="shared" ref="H29:H40" si="0">E30</f>
        <v>9.78</v>
      </c>
      <c r="I29" s="11">
        <f t="shared" ref="I29:I40" si="1">H29+273.15</f>
        <v>282.93</v>
      </c>
      <c r="J29" s="11">
        <f t="shared" ref="J29:J40" si="2">EXP(($C$18*(I29-$C$16))/($C$19*I29*$C$16))</f>
        <v>0.0597497845692684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0.0593559339059826</v>
      </c>
      <c r="Q29" s="17">
        <f t="shared" ref="Q29:Q40" si="6">P29*$B$31</f>
        <v>0.00771627140777773</v>
      </c>
      <c r="R29" s="11">
        <f t="shared" ref="R29:R40" si="7">L29*$B$31</f>
        <v>0.129143083333333</v>
      </c>
      <c r="S29" s="18">
        <f t="shared" ref="S29:S40" si="8">Q29/R29</f>
        <v>0.0597497845692685</v>
      </c>
      <c r="T29" s="3">
        <v>0.01</v>
      </c>
      <c r="U29" s="19">
        <f t="shared" ref="U29:U40" si="9">S29*T29</f>
        <v>0.000597497845692685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0.0224974978456927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1.34166666666667</v>
      </c>
      <c r="AU29" s="1">
        <f t="shared" ref="AU29:AU40" si="17">AT29*10000*AS29*0.67*AR29*AQ29</f>
        <v>2611.70910257766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8.5391231743871</v>
      </c>
      <c r="E30" s="13">
        <f t="shared" ref="E30:E41" si="18">D29</f>
        <v>9.78</v>
      </c>
      <c r="F30" s="9" t="s">
        <v>107</v>
      </c>
      <c r="G30" s="6">
        <v>2</v>
      </c>
      <c r="H30" s="11">
        <f t="shared" si="0"/>
        <v>8.5391231743871</v>
      </c>
      <c r="I30" s="11">
        <f t="shared" si="1"/>
        <v>281.689123174387</v>
      </c>
      <c r="J30" s="11">
        <f t="shared" si="2"/>
        <v>0.0513449674063907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1.92746073276068</v>
      </c>
      <c r="P30" s="11">
        <f t="shared" si="5"/>
        <v>0.0989654085006953</v>
      </c>
      <c r="Q30" s="17">
        <f t="shared" si="6"/>
        <v>0.0128655031050904</v>
      </c>
      <c r="R30" s="11">
        <f t="shared" si="7"/>
        <v>0.129143083333333</v>
      </c>
      <c r="S30" s="18">
        <f t="shared" si="8"/>
        <v>0.0996220840715338</v>
      </c>
      <c r="T30" s="3">
        <v>0.01</v>
      </c>
      <c r="U30" s="19">
        <f t="shared" si="9"/>
        <v>0.000996220840715338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0.0228962208407153</v>
      </c>
      <c r="AR30" s="27">
        <f t="shared" si="15"/>
        <v>99.3408333333333</v>
      </c>
      <c r="AS30" s="1">
        <f t="shared" si="16"/>
        <v>0.13</v>
      </c>
      <c r="AT30" s="2">
        <f>$E$4/12</f>
        <v>1.34166666666667</v>
      </c>
      <c r="AU30" s="1">
        <f t="shared" si="17"/>
        <v>2657.99640451009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10.4044971110357</v>
      </c>
      <c r="E31" s="13">
        <f t="shared" si="18"/>
        <v>8.5391231743871</v>
      </c>
      <c r="F31" s="9" t="s">
        <v>107</v>
      </c>
      <c r="G31" s="6">
        <v>3</v>
      </c>
      <c r="H31" s="11">
        <f t="shared" si="0"/>
        <v>10.4044971110357</v>
      </c>
      <c r="I31" s="11">
        <f t="shared" si="1"/>
        <v>283.554497111036</v>
      </c>
      <c r="J31" s="11">
        <f t="shared" si="2"/>
        <v>0.0644544554814296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2.82190365759332</v>
      </c>
      <c r="P31" s="11">
        <f t="shared" si="5"/>
        <v>0.181884263671232</v>
      </c>
      <c r="Q31" s="17">
        <f t="shared" si="6"/>
        <v>0.0236449542772602</v>
      </c>
      <c r="R31" s="11">
        <f t="shared" si="7"/>
        <v>0.129143083333333</v>
      </c>
      <c r="S31" s="18">
        <f t="shared" si="8"/>
        <v>0.183091139431988</v>
      </c>
      <c r="T31" s="3">
        <v>0.01</v>
      </c>
      <c r="U31" s="19">
        <f t="shared" si="9"/>
        <v>0.00183091139431988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0.0237309113943199</v>
      </c>
      <c r="AR31" s="27">
        <f t="shared" si="15"/>
        <v>99.3408333333333</v>
      </c>
      <c r="AS31" s="1">
        <f t="shared" si="16"/>
        <v>0.13</v>
      </c>
      <c r="AT31" s="2">
        <f>$E$4/12</f>
        <v>1.34166666666667</v>
      </c>
      <c r="AU31" s="1">
        <f t="shared" si="17"/>
        <v>2754.89468767192</v>
      </c>
    </row>
    <row r="32" s="1" customFormat="1" spans="1:47">
      <c r="A32" s="6"/>
      <c r="B32" s="6"/>
      <c r="C32" s="9">
        <v>3</v>
      </c>
      <c r="D32" s="12">
        <v>13.9787980077419</v>
      </c>
      <c r="E32" s="13">
        <f t="shared" si="18"/>
        <v>10.4044971110357</v>
      </c>
      <c r="F32" s="9" t="s">
        <v>107</v>
      </c>
      <c r="G32" s="6">
        <v>4</v>
      </c>
      <c r="H32" s="11">
        <f t="shared" si="0"/>
        <v>13.9787980077419</v>
      </c>
      <c r="I32" s="11">
        <f t="shared" si="1"/>
        <v>287.128798007742</v>
      </c>
      <c r="J32" s="11">
        <f t="shared" si="2"/>
        <v>0.0988315601574631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3.63342772725542</v>
      </c>
      <c r="P32" s="11">
        <f t="shared" si="5"/>
        <v>0.359097331004039</v>
      </c>
      <c r="Q32" s="17">
        <f t="shared" si="6"/>
        <v>0.046682653030525</v>
      </c>
      <c r="R32" s="11">
        <f t="shared" si="7"/>
        <v>0.129143083333333</v>
      </c>
      <c r="S32" s="18">
        <f t="shared" si="8"/>
        <v>0.361480087245802</v>
      </c>
      <c r="T32" s="3">
        <v>0.01</v>
      </c>
      <c r="U32" s="19">
        <f t="shared" si="9"/>
        <v>0.00361480087245802</v>
      </c>
      <c r="V32" s="18"/>
      <c r="W32" s="3"/>
      <c r="X32" s="19"/>
      <c r="Y32" s="20">
        <v>0.04</v>
      </c>
      <c r="Z32" s="3">
        <v>0.21</v>
      </c>
      <c r="AA32" s="21">
        <f t="shared" si="10"/>
        <v>0.0084</v>
      </c>
      <c r="AB32" s="3">
        <v>0.015</v>
      </c>
      <c r="AC32" s="3">
        <v>0.29</v>
      </c>
      <c r="AD32" s="21">
        <f t="shared" si="11"/>
        <v>0.00435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0.033064800872458</v>
      </c>
      <c r="AR32" s="27">
        <f t="shared" si="15"/>
        <v>99.3408333333333</v>
      </c>
      <c r="AS32" s="1">
        <f t="shared" si="16"/>
        <v>0.13</v>
      </c>
      <c r="AT32" s="2">
        <f>$E$4/12</f>
        <v>1.34166666666667</v>
      </c>
      <c r="AU32" s="1">
        <f t="shared" si="17"/>
        <v>3838.45536982905</v>
      </c>
    </row>
    <row r="33" s="1" customFormat="1" spans="1:47">
      <c r="A33" s="6"/>
      <c r="B33" s="6"/>
      <c r="C33" s="9">
        <v>4</v>
      </c>
      <c r="D33" s="12">
        <v>16.9065968503333</v>
      </c>
      <c r="E33" s="13">
        <f t="shared" si="18"/>
        <v>13.9787980077419</v>
      </c>
      <c r="F33" s="9" t="s">
        <v>107</v>
      </c>
      <c r="G33" s="6">
        <v>5</v>
      </c>
      <c r="H33" s="11">
        <f t="shared" si="0"/>
        <v>16.9065968503333</v>
      </c>
      <c r="I33" s="11">
        <f t="shared" si="1"/>
        <v>290.056596850333</v>
      </c>
      <c r="J33" s="11">
        <f t="shared" si="2"/>
        <v>0.139171861049109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3.11061387643881</v>
      </c>
      <c r="O33" s="11">
        <f t="shared" si="19"/>
        <v>1.1571248531459</v>
      </c>
      <c r="P33" s="11">
        <f t="shared" si="5"/>
        <v>0.161039219278492</v>
      </c>
      <c r="Q33" s="17">
        <f t="shared" si="6"/>
        <v>0.020935098506204</v>
      </c>
      <c r="R33" s="11">
        <f t="shared" si="7"/>
        <v>0.129143083333333</v>
      </c>
      <c r="S33" s="18">
        <f t="shared" si="8"/>
        <v>0.162107779726523</v>
      </c>
      <c r="T33" s="3">
        <v>0.01</v>
      </c>
      <c r="U33" s="19">
        <f t="shared" si="9"/>
        <v>0.00162107779726523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0.0310710777972652</v>
      </c>
      <c r="AR33" s="27">
        <f t="shared" si="15"/>
        <v>99.3408333333333</v>
      </c>
      <c r="AS33" s="1">
        <f t="shared" si="16"/>
        <v>0.13</v>
      </c>
      <c r="AT33" s="2">
        <f>$E$4/12</f>
        <v>1.34166666666667</v>
      </c>
      <c r="AU33" s="1">
        <f t="shared" si="17"/>
        <v>3607.00631095084</v>
      </c>
    </row>
    <row r="34" s="1" customFormat="1" spans="1:47">
      <c r="A34" s="6"/>
      <c r="B34" s="6"/>
      <c r="C34" s="9">
        <v>5</v>
      </c>
      <c r="D34" s="12">
        <v>19.2264973512903</v>
      </c>
      <c r="E34" s="13">
        <f t="shared" si="18"/>
        <v>16.9065968503333</v>
      </c>
      <c r="F34" s="9" t="s">
        <v>109</v>
      </c>
      <c r="G34" s="6">
        <v>6</v>
      </c>
      <c r="H34" s="11">
        <f t="shared" si="0"/>
        <v>19.2264973512903</v>
      </c>
      <c r="I34" s="11">
        <f t="shared" si="1"/>
        <v>292.37649735129</v>
      </c>
      <c r="J34" s="11">
        <f t="shared" si="2"/>
        <v>0.181646775136319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1.98949396720074</v>
      </c>
      <c r="P34" s="11">
        <f t="shared" si="5"/>
        <v>0.361385163295178</v>
      </c>
      <c r="Q34" s="17">
        <f t="shared" si="6"/>
        <v>0.0469800712283731</v>
      </c>
      <c r="R34" s="11">
        <f t="shared" si="7"/>
        <v>0.129143083333333</v>
      </c>
      <c r="S34" s="18">
        <f t="shared" si="8"/>
        <v>0.363783100230867</v>
      </c>
      <c r="T34" s="3">
        <v>0.01</v>
      </c>
      <c r="U34" s="19">
        <f t="shared" si="9"/>
        <v>0.00363783100230867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0.0330878310023087</v>
      </c>
      <c r="AR34" s="27">
        <f t="shared" si="15"/>
        <v>99.3408333333333</v>
      </c>
      <c r="AS34" s="1">
        <f t="shared" si="16"/>
        <v>0.13</v>
      </c>
      <c r="AT34" s="2">
        <f>$E$4/12</f>
        <v>1.34166666666667</v>
      </c>
      <c r="AU34" s="1">
        <f t="shared" si="17"/>
        <v>3841.1289115792</v>
      </c>
    </row>
    <row r="35" s="1" customFormat="1" spans="1:47">
      <c r="A35" s="6"/>
      <c r="B35" s="6"/>
      <c r="C35" s="9">
        <v>6</v>
      </c>
      <c r="D35" s="12">
        <v>20.1452990866667</v>
      </c>
      <c r="E35" s="13">
        <f t="shared" si="18"/>
        <v>19.2264973512903</v>
      </c>
      <c r="F35" s="9" t="s">
        <v>107</v>
      </c>
      <c r="G35" s="6">
        <v>7</v>
      </c>
      <c r="H35" s="11">
        <f t="shared" si="0"/>
        <v>20.1452990866667</v>
      </c>
      <c r="I35" s="11">
        <f t="shared" si="1"/>
        <v>293.295299086667</v>
      </c>
      <c r="J35" s="11">
        <f t="shared" si="2"/>
        <v>0.201620938763054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2.6215171372389</v>
      </c>
      <c r="P35" s="11">
        <f t="shared" si="5"/>
        <v>0.528552746193541</v>
      </c>
      <c r="Q35" s="17">
        <f t="shared" si="6"/>
        <v>0.0687118570051603</v>
      </c>
      <c r="R35" s="11">
        <f t="shared" si="7"/>
        <v>0.129143083333333</v>
      </c>
      <c r="S35" s="18">
        <f t="shared" si="8"/>
        <v>0.532059907752142</v>
      </c>
      <c r="T35" s="3">
        <v>0.01</v>
      </c>
      <c r="U35" s="19">
        <f t="shared" si="9"/>
        <v>0.00532059907752142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0.0347705990775214</v>
      </c>
      <c r="AR35" s="27">
        <f t="shared" si="15"/>
        <v>99.3408333333333</v>
      </c>
      <c r="AS35" s="1">
        <f t="shared" si="16"/>
        <v>0.13</v>
      </c>
      <c r="AT35" s="2">
        <f>$E$4/12</f>
        <v>1.34166666666667</v>
      </c>
      <c r="AU35" s="1">
        <f t="shared" si="17"/>
        <v>4036.47955589104</v>
      </c>
    </row>
    <row r="36" s="1" customFormat="1" spans="1:47">
      <c r="A36" s="6"/>
      <c r="B36" s="6"/>
      <c r="C36" s="9">
        <v>7</v>
      </c>
      <c r="D36" s="12">
        <v>21.0835790383871</v>
      </c>
      <c r="E36" s="13">
        <f t="shared" si="18"/>
        <v>20.1452990866667</v>
      </c>
      <c r="F36" s="9" t="s">
        <v>107</v>
      </c>
      <c r="G36" s="6">
        <v>8</v>
      </c>
      <c r="H36" s="11">
        <f t="shared" si="0"/>
        <v>21.0835790383871</v>
      </c>
      <c r="I36" s="11">
        <f t="shared" si="1"/>
        <v>294.233579038387</v>
      </c>
      <c r="J36" s="11">
        <f t="shared" si="2"/>
        <v>0.224136226047223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3.08637272437869</v>
      </c>
      <c r="P36" s="11">
        <f t="shared" si="5"/>
        <v>0.691767934617327</v>
      </c>
      <c r="Q36" s="17">
        <f t="shared" si="6"/>
        <v>0.0899298315002525</v>
      </c>
      <c r="R36" s="11">
        <f t="shared" si="7"/>
        <v>0.129143083333333</v>
      </c>
      <c r="S36" s="18">
        <f t="shared" si="8"/>
        <v>0.696358095060604</v>
      </c>
      <c r="T36" s="3">
        <v>0.01</v>
      </c>
      <c r="U36" s="19">
        <f t="shared" si="9"/>
        <v>0.00696358095060604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0.036413580950606</v>
      </c>
      <c r="AR36" s="27">
        <f t="shared" si="15"/>
        <v>99.3408333333333</v>
      </c>
      <c r="AS36" s="1">
        <f t="shared" si="16"/>
        <v>0.13</v>
      </c>
      <c r="AT36" s="2">
        <f>$E$4/12</f>
        <v>1.34166666666667</v>
      </c>
      <c r="AU36" s="1">
        <f t="shared" si="17"/>
        <v>4227.21146495651</v>
      </c>
    </row>
    <row r="37" s="1" customFormat="1" spans="1:47">
      <c r="A37" s="6"/>
      <c r="B37" s="6"/>
      <c r="C37" s="9">
        <v>8</v>
      </c>
      <c r="D37" s="12">
        <v>20.4992329206452</v>
      </c>
      <c r="E37" s="13">
        <f t="shared" si="18"/>
        <v>21.0835790383871</v>
      </c>
      <c r="F37" s="9" t="s">
        <v>107</v>
      </c>
      <c r="G37" s="6">
        <v>9</v>
      </c>
      <c r="H37" s="11">
        <f t="shared" si="0"/>
        <v>20.4992329206452</v>
      </c>
      <c r="I37" s="11">
        <f t="shared" si="1"/>
        <v>293.649232920645</v>
      </c>
      <c r="J37" s="11">
        <f t="shared" si="2"/>
        <v>0.209852026752416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3.3880131230947</v>
      </c>
      <c r="P37" s="11">
        <f t="shared" si="5"/>
        <v>0.710981420545205</v>
      </c>
      <c r="Q37" s="17">
        <f t="shared" si="6"/>
        <v>0.0924275846708766</v>
      </c>
      <c r="R37" s="11">
        <f t="shared" si="7"/>
        <v>0.129143083333333</v>
      </c>
      <c r="S37" s="18">
        <f t="shared" si="8"/>
        <v>0.715699070249938</v>
      </c>
      <c r="T37" s="3">
        <v>0.01</v>
      </c>
      <c r="U37" s="19">
        <f t="shared" si="9"/>
        <v>0.00715699070249938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0.0366069907024994</v>
      </c>
      <c r="AR37" s="27">
        <f t="shared" si="15"/>
        <v>99.3408333333333</v>
      </c>
      <c r="AS37" s="1">
        <f t="shared" si="16"/>
        <v>0.13</v>
      </c>
      <c r="AT37" s="2">
        <f>$E$4/12</f>
        <v>1.34166666666667</v>
      </c>
      <c r="AU37" s="1">
        <f t="shared" si="17"/>
        <v>4249.66418449944</v>
      </c>
    </row>
    <row r="38" s="1" customFormat="1" spans="1:47">
      <c r="A38" s="6"/>
      <c r="B38" s="6"/>
      <c r="C38" s="9">
        <v>9</v>
      </c>
      <c r="D38" s="12">
        <v>19.3211939066667</v>
      </c>
      <c r="E38" s="13">
        <f t="shared" si="18"/>
        <v>20.4992329206452</v>
      </c>
      <c r="F38" s="9" t="s">
        <v>107</v>
      </c>
      <c r="G38" s="6">
        <v>10</v>
      </c>
      <c r="H38" s="11">
        <f t="shared" si="0"/>
        <v>19.3211939066667</v>
      </c>
      <c r="I38" s="11">
        <f t="shared" si="1"/>
        <v>292.471193906667</v>
      </c>
      <c r="J38" s="11">
        <f t="shared" si="2"/>
        <v>0.183616001320601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3.67044003588283</v>
      </c>
      <c r="P38" s="11">
        <f t="shared" si="5"/>
        <v>0.673951522475848</v>
      </c>
      <c r="Q38" s="17">
        <f t="shared" si="6"/>
        <v>0.0876136979218603</v>
      </c>
      <c r="R38" s="11">
        <f t="shared" si="7"/>
        <v>0.129143083333333</v>
      </c>
      <c r="S38" s="18">
        <f t="shared" si="8"/>
        <v>0.678423463808119</v>
      </c>
      <c r="T38" s="3">
        <v>0.01</v>
      </c>
      <c r="U38" s="19">
        <f t="shared" si="9"/>
        <v>0.00678423463808119</v>
      </c>
      <c r="V38" s="18"/>
      <c r="W38" s="3"/>
      <c r="X38" s="19"/>
      <c r="Y38" s="20">
        <v>0.04</v>
      </c>
      <c r="Z38" s="3">
        <v>0.21</v>
      </c>
      <c r="AA38" s="21">
        <f t="shared" si="10"/>
        <v>0.0084</v>
      </c>
      <c r="AB38" s="3">
        <v>0.015</v>
      </c>
      <c r="AC38" s="3">
        <v>0.29</v>
      </c>
      <c r="AD38" s="21">
        <f t="shared" si="11"/>
        <v>0.00435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0.0362342346380812</v>
      </c>
      <c r="AR38" s="27">
        <f t="shared" si="15"/>
        <v>99.3408333333333</v>
      </c>
      <c r="AS38" s="1">
        <f t="shared" si="16"/>
        <v>0.13</v>
      </c>
      <c r="AT38" s="2">
        <f>$E$4/12</f>
        <v>1.34166666666667</v>
      </c>
      <c r="AU38" s="1">
        <f t="shared" si="17"/>
        <v>4206.39135419808</v>
      </c>
    </row>
    <row r="39" s="1" customFormat="1" spans="1:47">
      <c r="A39" s="6"/>
      <c r="B39" s="6"/>
      <c r="C39" s="9">
        <v>10</v>
      </c>
      <c r="D39" s="12">
        <v>15.3924324470968</v>
      </c>
      <c r="E39" s="13">
        <f t="shared" si="18"/>
        <v>19.3211939066667</v>
      </c>
      <c r="F39" s="9" t="s">
        <v>107</v>
      </c>
      <c r="G39" s="6">
        <v>11</v>
      </c>
      <c r="H39" s="11">
        <f t="shared" si="0"/>
        <v>15.3924324470968</v>
      </c>
      <c r="I39" s="11">
        <f t="shared" si="1"/>
        <v>288.542432447097</v>
      </c>
      <c r="J39" s="11">
        <f t="shared" si="2"/>
        <v>0.116693870884504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2.84666408773663</v>
      </c>
      <c r="O39" s="11">
        <f t="shared" si="19"/>
        <v>1.14323275900368</v>
      </c>
      <c r="P39" s="11">
        <f t="shared" si="5"/>
        <v>0.133408255970111</v>
      </c>
      <c r="Q39" s="17">
        <f t="shared" si="6"/>
        <v>0.0173430732761144</v>
      </c>
      <c r="R39" s="11">
        <f t="shared" si="7"/>
        <v>0.129143083333333</v>
      </c>
      <c r="S39" s="18">
        <f t="shared" si="8"/>
        <v>0.134293473784809</v>
      </c>
      <c r="T39" s="3">
        <v>0.01</v>
      </c>
      <c r="U39" s="19">
        <f t="shared" si="9"/>
        <v>0.00134293473784809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0.0232429347378481</v>
      </c>
      <c r="AR39" s="27">
        <f t="shared" si="15"/>
        <v>99.3408333333333</v>
      </c>
      <c r="AS39" s="1">
        <f t="shared" si="16"/>
        <v>0.13</v>
      </c>
      <c r="AT39" s="2">
        <f>$E$4/12</f>
        <v>1.34166666666667</v>
      </c>
      <c r="AU39" s="1">
        <f t="shared" si="17"/>
        <v>2698.24602903912</v>
      </c>
    </row>
    <row r="40" s="1" customFormat="1" spans="1:48">
      <c r="A40" s="6"/>
      <c r="B40" s="6"/>
      <c r="C40" s="9">
        <v>11</v>
      </c>
      <c r="D40" s="12">
        <v>12.0945553176667</v>
      </c>
      <c r="E40" s="13">
        <f t="shared" si="18"/>
        <v>15.3924324470968</v>
      </c>
      <c r="F40" s="9" t="s">
        <v>109</v>
      </c>
      <c r="G40" s="6">
        <v>12</v>
      </c>
      <c r="H40" s="11">
        <f t="shared" si="0"/>
        <v>12.0945553176667</v>
      </c>
      <c r="I40" s="11">
        <f t="shared" si="1"/>
        <v>285.244555317667</v>
      </c>
      <c r="J40" s="11">
        <f t="shared" si="2"/>
        <v>0.0789971352220783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2.0032328363669</v>
      </c>
      <c r="P40" s="11">
        <f t="shared" si="5"/>
        <v>0.158249655255784</v>
      </c>
      <c r="Q40" s="17">
        <f t="shared" si="6"/>
        <v>0.0205724551832519</v>
      </c>
      <c r="R40" s="11">
        <f t="shared" si="7"/>
        <v>0.129143083333333</v>
      </c>
      <c r="S40" s="18">
        <f t="shared" si="8"/>
        <v>0.159299705816625</v>
      </c>
      <c r="T40" s="3">
        <v>0.01</v>
      </c>
      <c r="U40" s="19">
        <f t="shared" si="9"/>
        <v>0.00159299705816625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0.0234929970581663</v>
      </c>
      <c r="AR40" s="27">
        <f t="shared" si="15"/>
        <v>99.3408333333333</v>
      </c>
      <c r="AS40" s="1">
        <f t="shared" si="16"/>
        <v>0.13</v>
      </c>
      <c r="AT40" s="2">
        <f>$E$4/12</f>
        <v>1.34166666666667</v>
      </c>
      <c r="AU40" s="1">
        <f t="shared" si="17"/>
        <v>2727.2754812327</v>
      </c>
      <c r="AV40" s="1">
        <f>SUM(AU29:AU40)</f>
        <v>41456.4588569356</v>
      </c>
    </row>
    <row r="41" s="1" customFormat="1" spans="1:46">
      <c r="A41" s="6"/>
      <c r="B41" s="6"/>
      <c r="C41" s="9">
        <v>12</v>
      </c>
      <c r="D41" s="12">
        <v>10.0046342807097</v>
      </c>
      <c r="E41" s="13">
        <f t="shared" si="18"/>
        <v>12.0945553176667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9.78</v>
      </c>
      <c r="E44" s="9"/>
      <c r="F44" s="9"/>
      <c r="G44" s="6">
        <v>1</v>
      </c>
      <c r="H44" s="11">
        <f t="shared" ref="H44:H55" si="20">E45</f>
        <v>9.78</v>
      </c>
      <c r="I44" s="11">
        <f t="shared" ref="I44:I55" si="21">H44+273.15</f>
        <v>282.93</v>
      </c>
      <c r="J44" s="11">
        <f t="shared" ref="J44:J55" si="22">EXP(($C$18*(I44-$C$16))/($C$19*I44*$C$16))</f>
        <v>0.0597497845692684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0.0365804114408946</v>
      </c>
      <c r="Q44" s="17">
        <f t="shared" ref="Q44:Q55" si="26">P44*$B$46</f>
        <v>0.00658447405936103</v>
      </c>
      <c r="R44" s="11">
        <f t="shared" ref="R44:R55" si="27">L44*$B$46</f>
        <v>0.1102008</v>
      </c>
      <c r="S44" s="18">
        <f t="shared" ref="S44:S55" si="28">Q44/R44</f>
        <v>0.0597497845692684</v>
      </c>
      <c r="T44" s="3">
        <v>0.01</v>
      </c>
      <c r="U44" s="19">
        <f t="shared" ref="U44:U55" si="29">S44*T44</f>
        <v>0.000597497845692684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0.0196974978456927</v>
      </c>
      <c r="AR44" s="27">
        <f t="shared" ref="AR44:AR55" si="35">$B$44/12</f>
        <v>61.2226666666667</v>
      </c>
      <c r="AS44" s="1">
        <f t="shared" ref="AS44:AS55" si="36">$B$46</f>
        <v>0.18</v>
      </c>
      <c r="AT44" s="2">
        <f>$E$3/12</f>
        <v>87.9583333333333</v>
      </c>
      <c r="AU44" s="1">
        <f t="shared" ref="AU44:AU55" si="37">AT44*10000*AS44*0.67*AR44*AQ44</f>
        <v>127922.695863624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8.5391231743871</v>
      </c>
      <c r="E45" s="13">
        <f t="shared" ref="E45:E56" si="38">D44</f>
        <v>9.78</v>
      </c>
      <c r="F45" s="9" t="s">
        <v>107</v>
      </c>
      <c r="G45" s="6">
        <v>2</v>
      </c>
      <c r="H45" s="11">
        <f t="shared" si="20"/>
        <v>8.5391231743871</v>
      </c>
      <c r="I45" s="11">
        <f t="shared" si="21"/>
        <v>281.689123174387</v>
      </c>
      <c r="J45" s="11">
        <f t="shared" si="22"/>
        <v>0.0513449674063907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1.18787292189244</v>
      </c>
      <c r="P45" s="11">
        <f t="shared" si="25"/>
        <v>0.0609912964575014</v>
      </c>
      <c r="Q45" s="17">
        <f t="shared" si="26"/>
        <v>0.0109784333623503</v>
      </c>
      <c r="R45" s="11">
        <f t="shared" si="27"/>
        <v>0.1102008</v>
      </c>
      <c r="S45" s="18">
        <f t="shared" si="28"/>
        <v>0.0996220840715336</v>
      </c>
      <c r="T45" s="3">
        <v>0.01</v>
      </c>
      <c r="U45" s="19">
        <f t="shared" si="29"/>
        <v>0.000996220840715336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0.0200962208407153</v>
      </c>
      <c r="AR45" s="27">
        <f t="shared" si="35"/>
        <v>61.2226666666667</v>
      </c>
      <c r="AS45" s="1">
        <f t="shared" si="36"/>
        <v>0.18</v>
      </c>
      <c r="AT45" s="2">
        <f>$E$3/12</f>
        <v>87.9583333333333</v>
      </c>
      <c r="AU45" s="1">
        <f t="shared" si="37"/>
        <v>130512.147621695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10.4044971110357</v>
      </c>
      <c r="E46" s="13">
        <f t="shared" si="38"/>
        <v>8.5391231743871</v>
      </c>
      <c r="F46" s="9" t="s">
        <v>107</v>
      </c>
      <c r="G46" s="6">
        <v>3</v>
      </c>
      <c r="H46" s="11">
        <f t="shared" si="20"/>
        <v>10.4044971110357</v>
      </c>
      <c r="I46" s="11">
        <f t="shared" si="21"/>
        <v>283.554497111036</v>
      </c>
      <c r="J46" s="11">
        <f t="shared" si="22"/>
        <v>0.0644544554814296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1.73910829210161</v>
      </c>
      <c r="P46" s="11">
        <f t="shared" si="25"/>
        <v>0.112093277990648</v>
      </c>
      <c r="Q46" s="17">
        <f t="shared" si="26"/>
        <v>0.0201767900383166</v>
      </c>
      <c r="R46" s="11">
        <f t="shared" si="27"/>
        <v>0.1102008</v>
      </c>
      <c r="S46" s="18">
        <f t="shared" si="28"/>
        <v>0.183091139431988</v>
      </c>
      <c r="T46" s="3">
        <v>0.01</v>
      </c>
      <c r="U46" s="19">
        <f t="shared" si="29"/>
        <v>0.00183091139431988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0.0209309113943199</v>
      </c>
      <c r="AR46" s="27">
        <f t="shared" si="35"/>
        <v>61.2226666666667</v>
      </c>
      <c r="AS46" s="1">
        <f t="shared" si="36"/>
        <v>0.18</v>
      </c>
      <c r="AT46" s="2">
        <f>$E$3/12</f>
        <v>87.9583333333333</v>
      </c>
      <c r="AU46" s="1">
        <f t="shared" si="37"/>
        <v>135932.930843272</v>
      </c>
    </row>
    <row r="47" s="1" customFormat="1" spans="1:47">
      <c r="A47" s="6"/>
      <c r="B47" s="6"/>
      <c r="C47" s="9">
        <v>3</v>
      </c>
      <c r="D47" s="12">
        <v>13.9787980077419</v>
      </c>
      <c r="E47" s="13">
        <f t="shared" si="38"/>
        <v>10.4044971110357</v>
      </c>
      <c r="F47" s="9" t="s">
        <v>107</v>
      </c>
      <c r="G47" s="6">
        <v>4</v>
      </c>
      <c r="H47" s="11">
        <f t="shared" si="20"/>
        <v>13.9787980077419</v>
      </c>
      <c r="I47" s="11">
        <f t="shared" si="21"/>
        <v>287.128798007742</v>
      </c>
      <c r="J47" s="11">
        <f t="shared" si="22"/>
        <v>0.0988315601574631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2.23924168077762</v>
      </c>
      <c r="P47" s="11">
        <f t="shared" si="25"/>
        <v>0.221307748880873</v>
      </c>
      <c r="Q47" s="17">
        <f t="shared" si="26"/>
        <v>0.0398353947985571</v>
      </c>
      <c r="R47" s="11">
        <f t="shared" si="27"/>
        <v>0.1102008</v>
      </c>
      <c r="S47" s="18">
        <f t="shared" si="28"/>
        <v>0.361480087245801</v>
      </c>
      <c r="T47" s="3">
        <v>0.01</v>
      </c>
      <c r="U47" s="19">
        <f t="shared" si="29"/>
        <v>0.00361480087245801</v>
      </c>
      <c r="V47" s="18"/>
      <c r="W47" s="3"/>
      <c r="X47" s="19"/>
      <c r="Y47" s="20">
        <v>0.04</v>
      </c>
      <c r="Z47" s="3">
        <v>0.29</v>
      </c>
      <c r="AA47" s="21">
        <f t="shared" si="30"/>
        <v>0.0116</v>
      </c>
      <c r="AB47" s="3">
        <v>0.015</v>
      </c>
      <c r="AC47" s="3">
        <v>0.28</v>
      </c>
      <c r="AD47" s="21">
        <f t="shared" si="31"/>
        <v>0.0042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0.031664800872458</v>
      </c>
      <c r="AR47" s="27">
        <f t="shared" si="35"/>
        <v>61.2226666666667</v>
      </c>
      <c r="AS47" s="1">
        <f t="shared" si="36"/>
        <v>0.18</v>
      </c>
      <c r="AT47" s="2">
        <f>$E$3/12</f>
        <v>87.9583333333333</v>
      </c>
      <c r="AU47" s="1">
        <f t="shared" si="37"/>
        <v>205642.702607298</v>
      </c>
    </row>
    <row r="48" s="1" customFormat="1" spans="1:47">
      <c r="A48" s="6"/>
      <c r="B48" s="6"/>
      <c r="C48" s="9">
        <v>4</v>
      </c>
      <c r="D48" s="12">
        <v>16.9065968503333</v>
      </c>
      <c r="E48" s="13">
        <f t="shared" si="38"/>
        <v>13.9787980077419</v>
      </c>
      <c r="F48" s="9" t="s">
        <v>107</v>
      </c>
      <c r="G48" s="6">
        <v>5</v>
      </c>
      <c r="H48" s="11">
        <f t="shared" si="20"/>
        <v>16.9065968503333</v>
      </c>
      <c r="I48" s="11">
        <f t="shared" si="21"/>
        <v>290.056596850333</v>
      </c>
      <c r="J48" s="11">
        <f t="shared" si="22"/>
        <v>0.139171861049109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1.91703723530191</v>
      </c>
      <c r="O48" s="11">
        <f t="shared" si="39"/>
        <v>0.713123363261505</v>
      </c>
      <c r="P48" s="11">
        <f t="shared" si="25"/>
        <v>0.0992467056227034</v>
      </c>
      <c r="Q48" s="17">
        <f t="shared" si="26"/>
        <v>0.0178644070120866</v>
      </c>
      <c r="R48" s="11">
        <f t="shared" si="27"/>
        <v>0.1102008</v>
      </c>
      <c r="S48" s="18">
        <f t="shared" si="28"/>
        <v>0.162107779726523</v>
      </c>
      <c r="T48" s="3">
        <v>0.01</v>
      </c>
      <c r="U48" s="19">
        <f t="shared" si="29"/>
        <v>0.00162107779726523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0.0296710777972652</v>
      </c>
      <c r="AR48" s="27">
        <f t="shared" si="35"/>
        <v>61.2226666666667</v>
      </c>
      <c r="AS48" s="1">
        <f t="shared" si="36"/>
        <v>0.18</v>
      </c>
      <c r="AT48" s="2">
        <f>$E$3/12</f>
        <v>87.9583333333333</v>
      </c>
      <c r="AU48" s="1">
        <f t="shared" si="37"/>
        <v>192694.741775819</v>
      </c>
    </row>
    <row r="49" s="1" customFormat="1" spans="1:47">
      <c r="A49" s="6"/>
      <c r="B49" s="6"/>
      <c r="C49" s="9">
        <v>5</v>
      </c>
      <c r="D49" s="12">
        <v>19.2264973512903</v>
      </c>
      <c r="E49" s="13">
        <f t="shared" si="38"/>
        <v>16.9065968503333</v>
      </c>
      <c r="F49" s="9" t="s">
        <v>109</v>
      </c>
      <c r="G49" s="6">
        <v>6</v>
      </c>
      <c r="H49" s="11">
        <f t="shared" si="20"/>
        <v>19.2264973512903</v>
      </c>
      <c r="I49" s="11">
        <f t="shared" si="21"/>
        <v>292.37649735129</v>
      </c>
      <c r="J49" s="11">
        <f t="shared" si="22"/>
        <v>0.181646775136319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1.22610332430547</v>
      </c>
      <c r="P49" s="11">
        <f t="shared" si="25"/>
        <v>0.222717714844009</v>
      </c>
      <c r="Q49" s="17">
        <f t="shared" si="26"/>
        <v>0.0400891886719217</v>
      </c>
      <c r="R49" s="11">
        <f t="shared" si="27"/>
        <v>0.1102008</v>
      </c>
      <c r="S49" s="18">
        <f t="shared" si="28"/>
        <v>0.363783100230866</v>
      </c>
      <c r="T49" s="3">
        <v>0.01</v>
      </c>
      <c r="U49" s="19">
        <f t="shared" si="29"/>
        <v>0.00363783100230866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0.0316878310023087</v>
      </c>
      <c r="AR49" s="27">
        <f t="shared" si="35"/>
        <v>61.2226666666667</v>
      </c>
      <c r="AS49" s="1">
        <f t="shared" si="36"/>
        <v>0.18</v>
      </c>
      <c r="AT49" s="2">
        <f>$E$3/12</f>
        <v>87.9583333333333</v>
      </c>
      <c r="AU49" s="1">
        <f t="shared" si="37"/>
        <v>205792.268624244</v>
      </c>
    </row>
    <row r="50" s="1" customFormat="1" spans="1:47">
      <c r="A50" s="6"/>
      <c r="B50" s="6"/>
      <c r="C50" s="9">
        <v>6</v>
      </c>
      <c r="D50" s="12">
        <v>20.1452990866667</v>
      </c>
      <c r="E50" s="13">
        <f t="shared" si="38"/>
        <v>19.2264973512903</v>
      </c>
      <c r="F50" s="9" t="s">
        <v>107</v>
      </c>
      <c r="G50" s="6">
        <v>7</v>
      </c>
      <c r="H50" s="11">
        <f t="shared" si="20"/>
        <v>20.1452990866667</v>
      </c>
      <c r="I50" s="11">
        <f t="shared" si="21"/>
        <v>293.295299086667</v>
      </c>
      <c r="J50" s="11">
        <f t="shared" si="22"/>
        <v>0.201620938763054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1.61561227612813</v>
      </c>
      <c r="P50" s="11">
        <f t="shared" si="25"/>
        <v>0.325741263790067</v>
      </c>
      <c r="Q50" s="17">
        <f t="shared" si="26"/>
        <v>0.0586334274822121</v>
      </c>
      <c r="R50" s="11">
        <f t="shared" si="27"/>
        <v>0.1102008</v>
      </c>
      <c r="S50" s="18">
        <f t="shared" si="28"/>
        <v>0.532059907752141</v>
      </c>
      <c r="T50" s="3">
        <v>0.01</v>
      </c>
      <c r="U50" s="19">
        <f t="shared" si="29"/>
        <v>0.00532059907752141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0.0333705990775214</v>
      </c>
      <c r="AR50" s="27">
        <f t="shared" si="35"/>
        <v>61.2226666666667</v>
      </c>
      <c r="AS50" s="1">
        <f t="shared" si="36"/>
        <v>0.18</v>
      </c>
      <c r="AT50" s="2">
        <f>$E$3/12</f>
        <v>87.9583333333333</v>
      </c>
      <c r="AU50" s="1">
        <f t="shared" si="37"/>
        <v>216720.774893457</v>
      </c>
    </row>
    <row r="51" s="1" customFormat="1" spans="1:47">
      <c r="A51" s="6"/>
      <c r="B51" s="6"/>
      <c r="C51" s="9">
        <v>7</v>
      </c>
      <c r="D51" s="12">
        <v>21.0835790383871</v>
      </c>
      <c r="E51" s="13">
        <f t="shared" si="38"/>
        <v>20.1452990866667</v>
      </c>
      <c r="F51" s="9" t="s">
        <v>107</v>
      </c>
      <c r="G51" s="6">
        <v>8</v>
      </c>
      <c r="H51" s="11">
        <f t="shared" si="20"/>
        <v>21.0835790383871</v>
      </c>
      <c r="I51" s="11">
        <f t="shared" si="21"/>
        <v>294.233579038387</v>
      </c>
      <c r="J51" s="11">
        <f t="shared" si="22"/>
        <v>0.224136226047223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1.90209767900473</v>
      </c>
      <c r="P51" s="11">
        <f t="shared" si="25"/>
        <v>0.426328995345302</v>
      </c>
      <c r="Q51" s="17">
        <f t="shared" si="26"/>
        <v>0.0767392191621544</v>
      </c>
      <c r="R51" s="11">
        <f t="shared" si="27"/>
        <v>0.1102008</v>
      </c>
      <c r="S51" s="18">
        <f t="shared" si="28"/>
        <v>0.696358095060602</v>
      </c>
      <c r="T51" s="3">
        <v>0.01</v>
      </c>
      <c r="U51" s="19">
        <f t="shared" si="29"/>
        <v>0.00696358095060602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0.035013580950606</v>
      </c>
      <c r="AR51" s="27">
        <f t="shared" si="35"/>
        <v>61.2226666666667</v>
      </c>
      <c r="AS51" s="1">
        <f t="shared" si="36"/>
        <v>0.18</v>
      </c>
      <c r="AT51" s="2">
        <f>$E$3/12</f>
        <v>87.9583333333333</v>
      </c>
      <c r="AU51" s="1">
        <f t="shared" si="37"/>
        <v>227390.89513444</v>
      </c>
    </row>
    <row r="52" s="1" customFormat="1" spans="1:47">
      <c r="A52" s="6"/>
      <c r="B52" s="6"/>
      <c r="C52" s="9">
        <v>8</v>
      </c>
      <c r="D52" s="12">
        <v>20.4992329206452</v>
      </c>
      <c r="E52" s="13">
        <f t="shared" si="38"/>
        <v>21.0835790383871</v>
      </c>
      <c r="F52" s="9" t="s">
        <v>107</v>
      </c>
      <c r="G52" s="6">
        <v>9</v>
      </c>
      <c r="H52" s="11">
        <f t="shared" si="20"/>
        <v>20.4992329206452</v>
      </c>
      <c r="I52" s="11">
        <f t="shared" si="21"/>
        <v>293.649232920645</v>
      </c>
      <c r="J52" s="11">
        <f t="shared" si="22"/>
        <v>0.209852026752416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2.08799535032609</v>
      </c>
      <c r="P52" s="11">
        <f t="shared" si="25"/>
        <v>0.438170056115551</v>
      </c>
      <c r="Q52" s="17">
        <f t="shared" si="26"/>
        <v>0.0788706101007992</v>
      </c>
      <c r="R52" s="11">
        <f t="shared" si="27"/>
        <v>0.1102008</v>
      </c>
      <c r="S52" s="18">
        <f t="shared" si="28"/>
        <v>0.715699070249936</v>
      </c>
      <c r="T52" s="3">
        <v>0.01</v>
      </c>
      <c r="U52" s="19">
        <f t="shared" si="29"/>
        <v>0.00715699070249936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0.0352069907024994</v>
      </c>
      <c r="AR52" s="27">
        <f t="shared" si="35"/>
        <v>61.2226666666667</v>
      </c>
      <c r="AS52" s="1">
        <f t="shared" si="36"/>
        <v>0.18</v>
      </c>
      <c r="AT52" s="2">
        <f>$E$3/12</f>
        <v>87.9583333333333</v>
      </c>
      <c r="AU52" s="1">
        <f t="shared" si="37"/>
        <v>228646.968218561</v>
      </c>
    </row>
    <row r="53" s="1" customFormat="1" spans="1:47">
      <c r="A53" s="6"/>
      <c r="B53" s="6"/>
      <c r="C53" s="9">
        <v>9</v>
      </c>
      <c r="D53" s="12">
        <v>19.3211939066667</v>
      </c>
      <c r="E53" s="13">
        <f t="shared" si="38"/>
        <v>20.4992329206452</v>
      </c>
      <c r="F53" s="9" t="s">
        <v>107</v>
      </c>
      <c r="G53" s="6">
        <v>10</v>
      </c>
      <c r="H53" s="11">
        <f t="shared" si="20"/>
        <v>19.3211939066667</v>
      </c>
      <c r="I53" s="11">
        <f t="shared" si="21"/>
        <v>292.471193906667</v>
      </c>
      <c r="J53" s="11">
        <f t="shared" si="22"/>
        <v>0.183616001320601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2.26205196087721</v>
      </c>
      <c r="P53" s="11">
        <f t="shared" si="25"/>
        <v>0.415348935835698</v>
      </c>
      <c r="Q53" s="17">
        <f t="shared" si="26"/>
        <v>0.0747628084504256</v>
      </c>
      <c r="R53" s="11">
        <f t="shared" si="27"/>
        <v>0.1102008</v>
      </c>
      <c r="S53" s="18">
        <f t="shared" si="28"/>
        <v>0.678423463808117</v>
      </c>
      <c r="T53" s="3">
        <v>0.01</v>
      </c>
      <c r="U53" s="19">
        <f t="shared" si="29"/>
        <v>0.00678423463808117</v>
      </c>
      <c r="V53" s="18"/>
      <c r="W53" s="3"/>
      <c r="X53" s="19"/>
      <c r="Y53" s="20">
        <v>0.04</v>
      </c>
      <c r="Z53" s="3">
        <v>0.29</v>
      </c>
      <c r="AA53" s="21">
        <f t="shared" si="30"/>
        <v>0.0116</v>
      </c>
      <c r="AB53" s="3">
        <v>0.015</v>
      </c>
      <c r="AC53" s="3">
        <v>0.28</v>
      </c>
      <c r="AD53" s="21">
        <f t="shared" si="31"/>
        <v>0.0042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0.0348342346380812</v>
      </c>
      <c r="AR53" s="27">
        <f t="shared" si="35"/>
        <v>61.2226666666667</v>
      </c>
      <c r="AS53" s="1">
        <f t="shared" si="36"/>
        <v>0.18</v>
      </c>
      <c r="AT53" s="2">
        <f>$E$3/12</f>
        <v>87.9583333333333</v>
      </c>
      <c r="AU53" s="1">
        <f t="shared" si="37"/>
        <v>226226.155126795</v>
      </c>
    </row>
    <row r="54" s="1" customFormat="1" spans="1:47">
      <c r="A54" s="6"/>
      <c r="B54" s="6"/>
      <c r="C54" s="9">
        <v>10</v>
      </c>
      <c r="D54" s="12">
        <v>15.3924324470968</v>
      </c>
      <c r="E54" s="13">
        <f t="shared" si="38"/>
        <v>19.3211939066667</v>
      </c>
      <c r="F54" s="9" t="s">
        <v>107</v>
      </c>
      <c r="G54" s="6">
        <v>11</v>
      </c>
      <c r="H54" s="11">
        <f t="shared" si="20"/>
        <v>15.3924324470968</v>
      </c>
      <c r="I54" s="11">
        <f t="shared" si="21"/>
        <v>288.542432447097</v>
      </c>
      <c r="J54" s="11">
        <f t="shared" si="22"/>
        <v>0.116693870884504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1.75436787378943</v>
      </c>
      <c r="O54" s="11">
        <f t="shared" si="39"/>
        <v>0.704561817918743</v>
      </c>
      <c r="P54" s="11">
        <f t="shared" si="25"/>
        <v>0.0822180458103611</v>
      </c>
      <c r="Q54" s="17">
        <f t="shared" si="26"/>
        <v>0.014799248245865</v>
      </c>
      <c r="R54" s="11">
        <f t="shared" si="27"/>
        <v>0.1102008</v>
      </c>
      <c r="S54" s="18">
        <f t="shared" si="28"/>
        <v>0.134293473784809</v>
      </c>
      <c r="T54" s="3">
        <v>0.01</v>
      </c>
      <c r="U54" s="19">
        <f t="shared" si="29"/>
        <v>0.00134293473784809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0.0204429347378481</v>
      </c>
      <c r="AR54" s="27">
        <f t="shared" si="35"/>
        <v>61.2226666666667</v>
      </c>
      <c r="AS54" s="1">
        <f t="shared" si="36"/>
        <v>0.18</v>
      </c>
      <c r="AT54" s="2">
        <f>$E$3/12</f>
        <v>87.9583333333333</v>
      </c>
      <c r="AU54" s="1">
        <f t="shared" si="37"/>
        <v>132763.83343286</v>
      </c>
    </row>
    <row r="55" s="1" customFormat="1" spans="1:48">
      <c r="A55" s="6"/>
      <c r="B55" s="6"/>
      <c r="C55" s="9">
        <v>11</v>
      </c>
      <c r="D55" s="12">
        <v>12.0945553176667</v>
      </c>
      <c r="E55" s="13">
        <f t="shared" si="38"/>
        <v>15.3924324470968</v>
      </c>
      <c r="F55" s="9" t="s">
        <v>109</v>
      </c>
      <c r="G55" s="6">
        <v>12</v>
      </c>
      <c r="H55" s="11">
        <f t="shared" si="20"/>
        <v>12.0945553176667</v>
      </c>
      <c r="I55" s="11">
        <f t="shared" si="21"/>
        <v>285.244555317667</v>
      </c>
      <c r="J55" s="11">
        <f t="shared" si="22"/>
        <v>0.0789971352220783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1.23457043877505</v>
      </c>
      <c r="P55" s="11">
        <f t="shared" si="25"/>
        <v>0.097527527893093</v>
      </c>
      <c r="Q55" s="17">
        <f t="shared" si="26"/>
        <v>0.0175549550207567</v>
      </c>
      <c r="R55" s="11">
        <f t="shared" si="27"/>
        <v>0.1102008</v>
      </c>
      <c r="S55" s="18">
        <f t="shared" si="28"/>
        <v>0.159299705816625</v>
      </c>
      <c r="T55" s="3">
        <v>0.01</v>
      </c>
      <c r="U55" s="19">
        <f t="shared" si="29"/>
        <v>0.00159299705816625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0.0206929970581663</v>
      </c>
      <c r="AR55" s="27">
        <f t="shared" si="35"/>
        <v>61.2226666666667</v>
      </c>
      <c r="AS55" s="1">
        <f t="shared" si="36"/>
        <v>0.18</v>
      </c>
      <c r="AT55" s="2">
        <f>$E$3/12</f>
        <v>87.9583333333333</v>
      </c>
      <c r="AU55" s="1">
        <f t="shared" si="37"/>
        <v>134387.828845862</v>
      </c>
      <c r="AV55" s="1">
        <f>SUM(AU44:AU55)</f>
        <v>2164633.94298793</v>
      </c>
    </row>
    <row r="56" s="1" customFormat="1" spans="1:46">
      <c r="A56" s="6"/>
      <c r="B56" s="6"/>
      <c r="C56" s="9">
        <v>12</v>
      </c>
      <c r="D56" s="12">
        <v>10.0046342807097</v>
      </c>
      <c r="E56" s="13">
        <f t="shared" si="38"/>
        <v>12.0945553176667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9.78</v>
      </c>
      <c r="E60" s="9"/>
      <c r="F60" s="9"/>
      <c r="G60" s="6">
        <v>1</v>
      </c>
      <c r="H60" s="11">
        <f t="shared" ref="H60:H71" si="40">E61</f>
        <v>9.78</v>
      </c>
      <c r="I60" s="11">
        <f t="shared" ref="I60:I71" si="41">H60+273.15</f>
        <v>282.93</v>
      </c>
      <c r="J60" s="11">
        <f t="shared" ref="J60:J71" si="42">EXP(($C$18*(I60-$C$16))/($C$19*I60*$C$16))</f>
        <v>0.0597497845692684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0.0824367777702195</v>
      </c>
      <c r="Q60" s="17">
        <f t="shared" ref="Q60:Q71" si="46">P60*$B$62</f>
        <v>0.00824367777702196</v>
      </c>
      <c r="R60" s="11">
        <f t="shared" ref="R60:R71" si="47">L60*$B$62</f>
        <v>0.13797</v>
      </c>
      <c r="S60" s="18">
        <f t="shared" ref="S60:S71" si="48">Q60/R60</f>
        <v>0.0597497845692684</v>
      </c>
      <c r="T60" s="3">
        <v>0.01</v>
      </c>
      <c r="U60" s="19">
        <f t="shared" ref="U60:U71" si="49">S60*T60</f>
        <v>0.000597497845692684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0.0128974978456927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3.925</v>
      </c>
      <c r="AU60" s="1">
        <f t="shared" ref="AU60:AU71" si="57">AT60*10000*AS60*0.67*AR60*AQ60</f>
        <v>4679.55538859123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8.5391231743871</v>
      </c>
      <c r="E61" s="13">
        <f t="shared" ref="E61:E72" si="58">D60</f>
        <v>9.78</v>
      </c>
      <c r="F61" s="9" t="s">
        <v>107</v>
      </c>
      <c r="G61" s="6">
        <v>2</v>
      </c>
      <c r="H61" s="11">
        <f t="shared" si="40"/>
        <v>8.5391231743871</v>
      </c>
      <c r="I61" s="11">
        <f t="shared" si="41"/>
        <v>281.689123174387</v>
      </c>
      <c r="J61" s="11">
        <f t="shared" si="42"/>
        <v>0.0513449674063907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2.67696322222978</v>
      </c>
      <c r="P61" s="11">
        <f t="shared" si="45"/>
        <v>0.137448589393495</v>
      </c>
      <c r="Q61" s="17">
        <f t="shared" si="46"/>
        <v>0.0137448589393495</v>
      </c>
      <c r="R61" s="11">
        <f t="shared" si="47"/>
        <v>0.13797</v>
      </c>
      <c r="S61" s="18">
        <f t="shared" si="48"/>
        <v>0.0996220840715335</v>
      </c>
      <c r="T61" s="3">
        <v>0.01</v>
      </c>
      <c r="U61" s="19">
        <f t="shared" si="49"/>
        <v>0.000996220840715335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0.0132962208407153</v>
      </c>
      <c r="AR61" s="27">
        <f t="shared" si="55"/>
        <v>137.97</v>
      </c>
      <c r="AS61" s="1">
        <f t="shared" si="56"/>
        <v>0.1</v>
      </c>
      <c r="AT61" s="2">
        <f>$E$5/12</f>
        <v>3.925</v>
      </c>
      <c r="AU61" s="1">
        <f t="shared" si="57"/>
        <v>4824.22270020754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10.4044971110357</v>
      </c>
      <c r="E62" s="13">
        <f t="shared" si="58"/>
        <v>8.5391231743871</v>
      </c>
      <c r="F62" s="9" t="s">
        <v>107</v>
      </c>
      <c r="G62" s="6">
        <v>3</v>
      </c>
      <c r="H62" s="11">
        <f t="shared" si="40"/>
        <v>10.4044971110357</v>
      </c>
      <c r="I62" s="11">
        <f t="shared" si="41"/>
        <v>283.554497111036</v>
      </c>
      <c r="J62" s="11">
        <f t="shared" si="42"/>
        <v>0.0644544554814296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3.91921463283628</v>
      </c>
      <c r="P62" s="11">
        <f t="shared" si="45"/>
        <v>0.252610845074314</v>
      </c>
      <c r="Q62" s="17">
        <f t="shared" si="46"/>
        <v>0.0252610845074314</v>
      </c>
      <c r="R62" s="11">
        <f t="shared" si="47"/>
        <v>0.13797</v>
      </c>
      <c r="S62" s="18">
        <f t="shared" si="48"/>
        <v>0.183091139431988</v>
      </c>
      <c r="T62" s="3">
        <v>0.01</v>
      </c>
      <c r="U62" s="19">
        <f t="shared" si="49"/>
        <v>0.00183091139431988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0.0141309113943199</v>
      </c>
      <c r="AR62" s="27">
        <f t="shared" si="55"/>
        <v>137.97</v>
      </c>
      <c r="AS62" s="1">
        <f t="shared" si="56"/>
        <v>0.1</v>
      </c>
      <c r="AT62" s="2">
        <f>$E$5/12</f>
        <v>3.925</v>
      </c>
      <c r="AU62" s="1">
        <f t="shared" si="57"/>
        <v>5127.07064208418</v>
      </c>
    </row>
    <row r="63" s="1" customFormat="1" spans="1:47">
      <c r="A63" s="6"/>
      <c r="B63" s="6"/>
      <c r="C63" s="9">
        <v>3</v>
      </c>
      <c r="D63" s="12">
        <v>13.9787980077419</v>
      </c>
      <c r="E63" s="13">
        <f t="shared" si="58"/>
        <v>10.4044971110357</v>
      </c>
      <c r="F63" s="9" t="s">
        <v>107</v>
      </c>
      <c r="G63" s="6">
        <v>4</v>
      </c>
      <c r="H63" s="11">
        <f t="shared" si="40"/>
        <v>13.9787980077419</v>
      </c>
      <c r="I63" s="11">
        <f t="shared" si="41"/>
        <v>287.128798007742</v>
      </c>
      <c r="J63" s="11">
        <f t="shared" si="42"/>
        <v>0.0988315601574631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5.04630378776197</v>
      </c>
      <c r="P63" s="11">
        <f t="shared" si="45"/>
        <v>0.498734076373031</v>
      </c>
      <c r="Q63" s="17">
        <f t="shared" si="46"/>
        <v>0.0498734076373031</v>
      </c>
      <c r="R63" s="11">
        <f t="shared" si="47"/>
        <v>0.13797</v>
      </c>
      <c r="S63" s="18">
        <f t="shared" si="48"/>
        <v>0.361480087245801</v>
      </c>
      <c r="T63" s="3">
        <v>0.01</v>
      </c>
      <c r="U63" s="19">
        <f t="shared" si="49"/>
        <v>0.00361480087245801</v>
      </c>
      <c r="V63" s="18"/>
      <c r="W63" s="3"/>
      <c r="X63" s="19"/>
      <c r="Y63" s="20">
        <v>0.04</v>
      </c>
      <c r="Z63" s="3">
        <v>0.06</v>
      </c>
      <c r="AA63" s="21">
        <f t="shared" si="50"/>
        <v>0.0024</v>
      </c>
      <c r="AB63" s="3">
        <v>0.015</v>
      </c>
      <c r="AC63" s="3">
        <v>0.63</v>
      </c>
      <c r="AD63" s="21">
        <f t="shared" si="51"/>
        <v>0.00945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0.021664800872458</v>
      </c>
      <c r="AR63" s="27">
        <f t="shared" si="55"/>
        <v>137.97</v>
      </c>
      <c r="AS63" s="1">
        <f t="shared" si="56"/>
        <v>0.1</v>
      </c>
      <c r="AT63" s="2">
        <f>$E$5/12</f>
        <v>3.925</v>
      </c>
      <c r="AU63" s="1">
        <f t="shared" si="57"/>
        <v>7860.56620271698</v>
      </c>
    </row>
    <row r="64" s="1" customFormat="1" spans="1:47">
      <c r="A64" s="6"/>
      <c r="B64" s="6"/>
      <c r="C64" s="9">
        <v>4</v>
      </c>
      <c r="D64" s="12">
        <v>16.9065968503333</v>
      </c>
      <c r="E64" s="13">
        <f t="shared" si="58"/>
        <v>13.9787980077419</v>
      </c>
      <c r="F64" s="9" t="s">
        <v>107</v>
      </c>
      <c r="G64" s="6">
        <v>5</v>
      </c>
      <c r="H64" s="11">
        <f t="shared" si="40"/>
        <v>16.9065968503333</v>
      </c>
      <c r="I64" s="11">
        <f t="shared" si="41"/>
        <v>290.056596850333</v>
      </c>
      <c r="J64" s="11">
        <f t="shared" si="42"/>
        <v>0.139171861049109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4.32019122581949</v>
      </c>
      <c r="O64" s="11">
        <f t="shared" si="59"/>
        <v>1.60707848556945</v>
      </c>
      <c r="P64" s="11">
        <f t="shared" si="45"/>
        <v>0.223660103688683</v>
      </c>
      <c r="Q64" s="17">
        <f t="shared" si="46"/>
        <v>0.0223660103688683</v>
      </c>
      <c r="R64" s="11">
        <f t="shared" si="47"/>
        <v>0.13797</v>
      </c>
      <c r="S64" s="18">
        <f t="shared" si="48"/>
        <v>0.162107779726523</v>
      </c>
      <c r="T64" s="3">
        <v>0.01</v>
      </c>
      <c r="U64" s="19">
        <f t="shared" si="49"/>
        <v>0.00162107779726523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0.0196710777972652</v>
      </c>
      <c r="AR64" s="27">
        <f t="shared" si="55"/>
        <v>137.97</v>
      </c>
      <c r="AS64" s="1">
        <f t="shared" si="56"/>
        <v>0.1</v>
      </c>
      <c r="AT64" s="2">
        <f>$E$5/12</f>
        <v>3.925</v>
      </c>
      <c r="AU64" s="1">
        <f t="shared" si="57"/>
        <v>7137.19042305032</v>
      </c>
    </row>
    <row r="65" s="1" customFormat="1" spans="1:47">
      <c r="A65" s="6"/>
      <c r="B65" s="6"/>
      <c r="C65" s="9">
        <v>5</v>
      </c>
      <c r="D65" s="12">
        <v>19.2264973512903</v>
      </c>
      <c r="E65" s="13">
        <f t="shared" si="58"/>
        <v>16.9065968503333</v>
      </c>
      <c r="F65" s="9" t="s">
        <v>109</v>
      </c>
      <c r="G65" s="6">
        <v>6</v>
      </c>
      <c r="H65" s="11">
        <f t="shared" si="40"/>
        <v>19.2264973512903</v>
      </c>
      <c r="I65" s="11">
        <f t="shared" si="41"/>
        <v>292.37649735129</v>
      </c>
      <c r="J65" s="11">
        <f t="shared" si="42"/>
        <v>0.181646775136319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2.76311838188076</v>
      </c>
      <c r="P65" s="11">
        <f t="shared" si="45"/>
        <v>0.501911543388526</v>
      </c>
      <c r="Q65" s="17">
        <f t="shared" si="46"/>
        <v>0.0501911543388526</v>
      </c>
      <c r="R65" s="11">
        <f t="shared" si="47"/>
        <v>0.13797</v>
      </c>
      <c r="S65" s="18">
        <f t="shared" si="48"/>
        <v>0.363783100230866</v>
      </c>
      <c r="T65" s="3">
        <v>0.01</v>
      </c>
      <c r="U65" s="19">
        <f t="shared" si="49"/>
        <v>0.00363783100230866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0.0216878310023087</v>
      </c>
      <c r="AR65" s="27">
        <f t="shared" si="55"/>
        <v>137.97</v>
      </c>
      <c r="AS65" s="1">
        <f t="shared" si="56"/>
        <v>0.1</v>
      </c>
      <c r="AT65" s="2">
        <f>$E$5/12</f>
        <v>3.925</v>
      </c>
      <c r="AU65" s="1">
        <f t="shared" si="57"/>
        <v>7868.92214660098</v>
      </c>
    </row>
    <row r="66" s="1" customFormat="1" spans="1:47">
      <c r="A66" s="6"/>
      <c r="B66" s="6"/>
      <c r="C66" s="9">
        <v>6</v>
      </c>
      <c r="D66" s="12">
        <v>20.1452990866667</v>
      </c>
      <c r="E66" s="13">
        <f t="shared" si="58"/>
        <v>19.2264973512903</v>
      </c>
      <c r="F66" s="9" t="s">
        <v>107</v>
      </c>
      <c r="G66" s="6">
        <v>7</v>
      </c>
      <c r="H66" s="11">
        <f t="shared" si="40"/>
        <v>20.1452990866667</v>
      </c>
      <c r="I66" s="11">
        <f t="shared" si="41"/>
        <v>293.295299086667</v>
      </c>
      <c r="J66" s="11">
        <f t="shared" si="42"/>
        <v>0.201620938763054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3.64090683849224</v>
      </c>
      <c r="P66" s="11">
        <f t="shared" si="45"/>
        <v>0.734083054725628</v>
      </c>
      <c r="Q66" s="17">
        <f t="shared" si="46"/>
        <v>0.0734083054725628</v>
      </c>
      <c r="R66" s="11">
        <f t="shared" si="47"/>
        <v>0.13797</v>
      </c>
      <c r="S66" s="18">
        <f t="shared" si="48"/>
        <v>0.53205990775214</v>
      </c>
      <c r="T66" s="3">
        <v>0.01</v>
      </c>
      <c r="U66" s="19">
        <f t="shared" si="49"/>
        <v>0.0053205990775214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0.0233705990775214</v>
      </c>
      <c r="AR66" s="27">
        <f t="shared" si="55"/>
        <v>137.97</v>
      </c>
      <c r="AS66" s="1">
        <f t="shared" si="56"/>
        <v>0.1</v>
      </c>
      <c r="AT66" s="2">
        <f>$E$5/12</f>
        <v>3.925</v>
      </c>
      <c r="AU66" s="1">
        <f t="shared" si="57"/>
        <v>8479.47517853972</v>
      </c>
    </row>
    <row r="67" s="1" customFormat="1" spans="1:47">
      <c r="A67" s="6"/>
      <c r="B67" s="6"/>
      <c r="C67" s="9">
        <v>7</v>
      </c>
      <c r="D67" s="12">
        <v>21.0835790383871</v>
      </c>
      <c r="E67" s="13">
        <f t="shared" si="58"/>
        <v>20.1452990866667</v>
      </c>
      <c r="F67" s="9" t="s">
        <v>107</v>
      </c>
      <c r="G67" s="6">
        <v>8</v>
      </c>
      <c r="H67" s="11">
        <f t="shared" si="40"/>
        <v>21.0835790383871</v>
      </c>
      <c r="I67" s="11">
        <f t="shared" si="41"/>
        <v>294.233579038387</v>
      </c>
      <c r="J67" s="11">
        <f t="shared" si="42"/>
        <v>0.224136226047223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4.28652378376661</v>
      </c>
      <c r="P67" s="11">
        <f t="shared" si="45"/>
        <v>0.960765263755112</v>
      </c>
      <c r="Q67" s="17">
        <f t="shared" si="46"/>
        <v>0.0960765263755112</v>
      </c>
      <c r="R67" s="11">
        <f t="shared" si="47"/>
        <v>0.13797</v>
      </c>
      <c r="S67" s="18">
        <f t="shared" si="48"/>
        <v>0.696358095060602</v>
      </c>
      <c r="T67" s="3">
        <v>0.01</v>
      </c>
      <c r="U67" s="19">
        <f t="shared" si="49"/>
        <v>0.00696358095060602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0.025013580950606</v>
      </c>
      <c r="AR67" s="27">
        <f t="shared" si="55"/>
        <v>137.97</v>
      </c>
      <c r="AS67" s="1">
        <f t="shared" si="56"/>
        <v>0.1</v>
      </c>
      <c r="AT67" s="2">
        <f>$E$5/12</f>
        <v>3.925</v>
      </c>
      <c r="AU67" s="1">
        <f t="shared" si="57"/>
        <v>9075.59271773501</v>
      </c>
    </row>
    <row r="68" s="1" customFormat="1" spans="1:47">
      <c r="A68" s="6"/>
      <c r="B68" s="6"/>
      <c r="C68" s="9">
        <v>8</v>
      </c>
      <c r="D68" s="12">
        <v>20.4992329206452</v>
      </c>
      <c r="E68" s="13">
        <f t="shared" si="58"/>
        <v>21.0835790383871</v>
      </c>
      <c r="F68" s="9" t="s">
        <v>107</v>
      </c>
      <c r="G68" s="6">
        <v>9</v>
      </c>
      <c r="H68" s="11">
        <f t="shared" si="40"/>
        <v>20.4992329206452</v>
      </c>
      <c r="I68" s="11">
        <f t="shared" si="41"/>
        <v>293.649232920645</v>
      </c>
      <c r="J68" s="11">
        <f t="shared" si="42"/>
        <v>0.209852026752416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4.7054585200115</v>
      </c>
      <c r="P68" s="11">
        <f t="shared" si="45"/>
        <v>0.987450007223836</v>
      </c>
      <c r="Q68" s="17">
        <f t="shared" si="46"/>
        <v>0.0987450007223836</v>
      </c>
      <c r="R68" s="11">
        <f t="shared" si="47"/>
        <v>0.13797</v>
      </c>
      <c r="S68" s="18">
        <f t="shared" si="48"/>
        <v>0.715699070249936</v>
      </c>
      <c r="T68" s="3">
        <v>0.01</v>
      </c>
      <c r="U68" s="19">
        <f t="shared" si="49"/>
        <v>0.00715699070249936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0.0252069907024994</v>
      </c>
      <c r="AR68" s="27">
        <f t="shared" si="55"/>
        <v>137.97</v>
      </c>
      <c r="AS68" s="1">
        <f t="shared" si="56"/>
        <v>0.1</v>
      </c>
      <c r="AT68" s="2">
        <f>$E$5/12</f>
        <v>3.925</v>
      </c>
      <c r="AU68" s="1">
        <f t="shared" si="57"/>
        <v>9145.76692187188</v>
      </c>
    </row>
    <row r="69" s="1" customFormat="1" spans="1:47">
      <c r="A69" s="6"/>
      <c r="B69" s="6"/>
      <c r="C69" s="9">
        <v>9</v>
      </c>
      <c r="D69" s="12">
        <v>19.3211939066667</v>
      </c>
      <c r="E69" s="13">
        <f t="shared" si="58"/>
        <v>20.4992329206452</v>
      </c>
      <c r="F69" s="9" t="s">
        <v>107</v>
      </c>
      <c r="G69" s="6">
        <v>10</v>
      </c>
      <c r="H69" s="11">
        <f t="shared" si="40"/>
        <v>19.3211939066667</v>
      </c>
      <c r="I69" s="11">
        <f t="shared" si="41"/>
        <v>292.471193906667</v>
      </c>
      <c r="J69" s="11">
        <f t="shared" si="42"/>
        <v>0.183616001320601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5.09770851278766</v>
      </c>
      <c r="P69" s="11">
        <f t="shared" si="45"/>
        <v>0.936020853016059</v>
      </c>
      <c r="Q69" s="17">
        <f t="shared" si="46"/>
        <v>0.0936020853016059</v>
      </c>
      <c r="R69" s="11">
        <f t="shared" si="47"/>
        <v>0.13797</v>
      </c>
      <c r="S69" s="18">
        <f t="shared" si="48"/>
        <v>0.678423463808117</v>
      </c>
      <c r="T69" s="3">
        <v>0.01</v>
      </c>
      <c r="U69" s="19">
        <f t="shared" si="49"/>
        <v>0.00678423463808117</v>
      </c>
      <c r="V69" s="18"/>
      <c r="W69" s="3"/>
      <c r="X69" s="19"/>
      <c r="Y69" s="20">
        <v>0.04</v>
      </c>
      <c r="Z69" s="3">
        <v>0.06</v>
      </c>
      <c r="AA69" s="21">
        <f t="shared" si="50"/>
        <v>0.0024</v>
      </c>
      <c r="AB69" s="3">
        <v>0.015</v>
      </c>
      <c r="AC69" s="3">
        <v>0.63</v>
      </c>
      <c r="AD69" s="21">
        <f t="shared" si="51"/>
        <v>0.00945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0.0248342346380812</v>
      </c>
      <c r="AR69" s="27">
        <f t="shared" si="55"/>
        <v>137.97</v>
      </c>
      <c r="AS69" s="1">
        <f t="shared" si="56"/>
        <v>0.1</v>
      </c>
      <c r="AT69" s="2">
        <f>$E$5/12</f>
        <v>3.925</v>
      </c>
      <c r="AU69" s="1">
        <f t="shared" si="57"/>
        <v>9010.52110359398</v>
      </c>
    </row>
    <row r="70" s="1" customFormat="1" spans="1:47">
      <c r="A70" s="6"/>
      <c r="B70" s="6"/>
      <c r="C70" s="9">
        <v>10</v>
      </c>
      <c r="D70" s="12">
        <v>15.3924324470968</v>
      </c>
      <c r="E70" s="13">
        <f t="shared" si="58"/>
        <v>19.3211939066667</v>
      </c>
      <c r="F70" s="9" t="s">
        <v>107</v>
      </c>
      <c r="G70" s="6">
        <v>11</v>
      </c>
      <c r="H70" s="11">
        <f t="shared" si="40"/>
        <v>15.3924324470968</v>
      </c>
      <c r="I70" s="11">
        <f t="shared" si="41"/>
        <v>288.542432447097</v>
      </c>
      <c r="J70" s="11">
        <f t="shared" si="42"/>
        <v>0.116693870884504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3.95360327678302</v>
      </c>
      <c r="O70" s="11">
        <f t="shared" si="59"/>
        <v>1.58778438298858</v>
      </c>
      <c r="P70" s="11">
        <f t="shared" si="45"/>
        <v>0.185284705780901</v>
      </c>
      <c r="Q70" s="17">
        <f t="shared" si="46"/>
        <v>0.0185284705780901</v>
      </c>
      <c r="R70" s="11">
        <f t="shared" si="47"/>
        <v>0.13797</v>
      </c>
      <c r="S70" s="18">
        <f t="shared" si="48"/>
        <v>0.134293473784809</v>
      </c>
      <c r="T70" s="3">
        <v>0.01</v>
      </c>
      <c r="U70" s="19">
        <f t="shared" si="49"/>
        <v>0.00134293473784809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0.0136429347378481</v>
      </c>
      <c r="AR70" s="27">
        <f t="shared" si="55"/>
        <v>137.97</v>
      </c>
      <c r="AS70" s="1">
        <f t="shared" si="56"/>
        <v>0.1</v>
      </c>
      <c r="AT70" s="2">
        <f>$E$5/12</f>
        <v>3.925</v>
      </c>
      <c r="AU70" s="1">
        <f t="shared" si="57"/>
        <v>4950.01972727732</v>
      </c>
    </row>
    <row r="71" s="1" customFormat="1" spans="1:48">
      <c r="A71" s="6"/>
      <c r="B71" s="6"/>
      <c r="C71" s="9">
        <v>11</v>
      </c>
      <c r="D71" s="12">
        <v>12.0945553176667</v>
      </c>
      <c r="E71" s="13">
        <f t="shared" si="58"/>
        <v>15.3924324470968</v>
      </c>
      <c r="F71" s="9" t="s">
        <v>109</v>
      </c>
      <c r="G71" s="6">
        <v>12</v>
      </c>
      <c r="H71" s="11">
        <f t="shared" si="40"/>
        <v>12.0945553176667</v>
      </c>
      <c r="I71" s="11">
        <f t="shared" si="41"/>
        <v>285.244555317667</v>
      </c>
      <c r="J71" s="11">
        <f t="shared" si="42"/>
        <v>0.0789971352220783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2.78219967720768</v>
      </c>
      <c r="P71" s="11">
        <f t="shared" si="45"/>
        <v>0.219785804115198</v>
      </c>
      <c r="Q71" s="17">
        <f t="shared" si="46"/>
        <v>0.0219785804115198</v>
      </c>
      <c r="R71" s="11">
        <f t="shared" si="47"/>
        <v>0.13797</v>
      </c>
      <c r="S71" s="18">
        <f t="shared" si="48"/>
        <v>0.159299705816625</v>
      </c>
      <c r="T71" s="3">
        <v>0.01</v>
      </c>
      <c r="U71" s="19">
        <f t="shared" si="49"/>
        <v>0.00159299705816625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0.0138929970581663</v>
      </c>
      <c r="AR71" s="27">
        <f t="shared" si="55"/>
        <v>137.97</v>
      </c>
      <c r="AS71" s="1">
        <f t="shared" si="56"/>
        <v>0.1</v>
      </c>
      <c r="AT71" s="2">
        <f>$E$5/12</f>
        <v>3.925</v>
      </c>
      <c r="AU71" s="1">
        <f t="shared" si="57"/>
        <v>5040.74899062194</v>
      </c>
      <c r="AV71" s="1">
        <f>SUM(AU60:AU71)</f>
        <v>83199.6521428911</v>
      </c>
    </row>
    <row r="72" s="1" customFormat="1" spans="1:46">
      <c r="A72" s="6"/>
      <c r="B72" s="6"/>
      <c r="C72" s="9">
        <v>12</v>
      </c>
      <c r="D72" s="12">
        <v>10.0046342807097</v>
      </c>
      <c r="E72" s="13">
        <f t="shared" si="58"/>
        <v>12.0945553176667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9.78</v>
      </c>
      <c r="E76" s="9"/>
      <c r="F76" s="9"/>
      <c r="G76" s="6">
        <v>1</v>
      </c>
      <c r="H76" s="11">
        <f t="shared" ref="H76:H87" si="60">E77</f>
        <v>9.78</v>
      </c>
      <c r="I76" s="11">
        <f t="shared" ref="I76:I87" si="61">H76+273.15</f>
        <v>282.93</v>
      </c>
      <c r="J76" s="11">
        <f t="shared" ref="J76:J87" si="62">EXP(($C$18*(I76-$C$16))/($C$19*I76*$C$16))</f>
        <v>0.0597497845692684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0.00467614261910879</v>
      </c>
      <c r="Q76" s="17">
        <f t="shared" ref="Q76:Q87" si="66">P76*$B$78</f>
        <v>0.000607898540484143</v>
      </c>
      <c r="R76" s="11">
        <f t="shared" ref="R76:R87" si="67">L76*$B$78</f>
        <v>0.0101740708333333</v>
      </c>
      <c r="S76" s="18">
        <f t="shared" ref="S76:S87" si="68">Q76/R76</f>
        <v>0.0597497845692685</v>
      </c>
      <c r="T76" s="3">
        <v>0.01</v>
      </c>
      <c r="U76" s="19">
        <f t="shared" ref="U76:U87" si="69">S76*T76</f>
        <v>0.000597497845692685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0.0121974978456927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68.13</v>
      </c>
      <c r="AU76" s="1">
        <f t="shared" ref="AU76:AU87" si="77">AT76*10000*AS76*0.67*AR76*AQ76</f>
        <v>5664.72326801384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8.5391231743871</v>
      </c>
      <c r="E77" s="13">
        <f t="shared" ref="E77:E88" si="78">D76</f>
        <v>9.78</v>
      </c>
      <c r="F77" s="9" t="s">
        <v>107</v>
      </c>
      <c r="G77" s="6">
        <v>2</v>
      </c>
      <c r="H77" s="11">
        <f t="shared" si="60"/>
        <v>8.5391231743871</v>
      </c>
      <c r="I77" s="11">
        <f t="shared" si="61"/>
        <v>281.689123174387</v>
      </c>
      <c r="J77" s="11">
        <f t="shared" si="62"/>
        <v>0.0513449674063907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0.151848024047558</v>
      </c>
      <c r="P77" s="11">
        <f t="shared" si="65"/>
        <v>0.00779663184544669</v>
      </c>
      <c r="Q77" s="17">
        <f t="shared" si="66"/>
        <v>0.00101356213990807</v>
      </c>
      <c r="R77" s="11">
        <f t="shared" si="67"/>
        <v>0.0101740708333333</v>
      </c>
      <c r="S77" s="18">
        <f t="shared" si="68"/>
        <v>0.0996220840715338</v>
      </c>
      <c r="T77" s="3">
        <v>0.01</v>
      </c>
      <c r="U77" s="19">
        <f t="shared" si="69"/>
        <v>0.000996220840715338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0.0125962208407153</v>
      </c>
      <c r="AR77" s="27">
        <f t="shared" si="74"/>
        <v>7.82620833333333</v>
      </c>
      <c r="AS77" s="1">
        <f t="shared" si="75"/>
        <v>0.13</v>
      </c>
      <c r="AT77" s="2">
        <f t="shared" si="76"/>
        <v>68.13</v>
      </c>
      <c r="AU77" s="1">
        <f t="shared" si="77"/>
        <v>5849.89693690648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10.4044971110357</v>
      </c>
      <c r="E78" s="13">
        <f t="shared" si="78"/>
        <v>8.5391231743871</v>
      </c>
      <c r="F78" s="9" t="s">
        <v>107</v>
      </c>
      <c r="G78" s="6">
        <v>3</v>
      </c>
      <c r="H78" s="11">
        <f t="shared" si="60"/>
        <v>10.4044971110357</v>
      </c>
      <c r="I78" s="11">
        <f t="shared" si="61"/>
        <v>283.554497111036</v>
      </c>
      <c r="J78" s="11">
        <f t="shared" si="62"/>
        <v>0.0644544554814296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0.222313475535444</v>
      </c>
      <c r="P78" s="11">
        <f t="shared" si="65"/>
        <v>0.0143290940118212</v>
      </c>
      <c r="Q78" s="17">
        <f t="shared" si="66"/>
        <v>0.00186278222153675</v>
      </c>
      <c r="R78" s="11">
        <f t="shared" si="67"/>
        <v>0.0101740708333333</v>
      </c>
      <c r="S78" s="18">
        <f t="shared" si="68"/>
        <v>0.183091139431988</v>
      </c>
      <c r="T78" s="3">
        <v>0.01</v>
      </c>
      <c r="U78" s="19">
        <f t="shared" si="69"/>
        <v>0.00183091139431988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0.0134309113943199</v>
      </c>
      <c r="AR78" s="27">
        <f t="shared" si="74"/>
        <v>7.82620833333333</v>
      </c>
      <c r="AS78" s="1">
        <f t="shared" si="75"/>
        <v>0.13</v>
      </c>
      <c r="AT78" s="2">
        <f t="shared" si="76"/>
        <v>68.13</v>
      </c>
      <c r="AU78" s="1">
        <f t="shared" si="77"/>
        <v>6237.54127678761</v>
      </c>
    </row>
    <row r="79" s="1" customFormat="1" spans="1:47">
      <c r="A79" s="6"/>
      <c r="B79" s="6"/>
      <c r="C79" s="9">
        <v>3</v>
      </c>
      <c r="D79" s="12">
        <v>13.9787980077419</v>
      </c>
      <c r="E79" s="13">
        <f t="shared" si="78"/>
        <v>10.4044971110357</v>
      </c>
      <c r="F79" s="9" t="s">
        <v>107</v>
      </c>
      <c r="G79" s="6">
        <v>4</v>
      </c>
      <c r="H79" s="11">
        <f t="shared" si="60"/>
        <v>13.9787980077419</v>
      </c>
      <c r="I79" s="11">
        <f t="shared" si="61"/>
        <v>287.128798007742</v>
      </c>
      <c r="J79" s="11">
        <f t="shared" si="62"/>
        <v>0.0988315601574631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0.286246464856957</v>
      </c>
      <c r="P79" s="11">
        <f t="shared" si="65"/>
        <v>0.0282901847113715</v>
      </c>
      <c r="Q79" s="17">
        <f t="shared" si="66"/>
        <v>0.00367772401247829</v>
      </c>
      <c r="R79" s="11">
        <f t="shared" si="67"/>
        <v>0.0101740708333333</v>
      </c>
      <c r="S79" s="18">
        <f t="shared" si="68"/>
        <v>0.361480087245802</v>
      </c>
      <c r="T79" s="3">
        <v>0.01</v>
      </c>
      <c r="U79" s="19">
        <f t="shared" si="69"/>
        <v>0.00361480087245802</v>
      </c>
      <c r="V79" s="18"/>
      <c r="W79" s="3"/>
      <c r="X79" s="19"/>
      <c r="Y79" s="20">
        <v>0.04</v>
      </c>
      <c r="Z79" s="3">
        <v>0.17</v>
      </c>
      <c r="AA79" s="21">
        <f t="shared" si="70"/>
        <v>0.0068</v>
      </c>
      <c r="AB79" s="3">
        <v>0.015</v>
      </c>
      <c r="AC79" s="3">
        <v>0.03</v>
      </c>
      <c r="AD79" s="21">
        <f t="shared" si="71"/>
        <v>0.00045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0.022714800872458</v>
      </c>
      <c r="AR79" s="27">
        <f t="shared" si="74"/>
        <v>7.82620833333333</v>
      </c>
      <c r="AS79" s="1">
        <f t="shared" si="75"/>
        <v>0.13</v>
      </c>
      <c r="AT79" s="2">
        <f t="shared" si="76"/>
        <v>68.13</v>
      </c>
      <c r="AU79" s="1">
        <f t="shared" si="77"/>
        <v>10549.1357865624</v>
      </c>
    </row>
    <row r="80" s="1" customFormat="1" spans="1:47">
      <c r="A80" s="6"/>
      <c r="B80" s="6"/>
      <c r="C80" s="9">
        <v>4</v>
      </c>
      <c r="D80" s="12">
        <v>16.9065968503333</v>
      </c>
      <c r="E80" s="13">
        <f t="shared" si="78"/>
        <v>13.9787980077419</v>
      </c>
      <c r="F80" s="9" t="s">
        <v>107</v>
      </c>
      <c r="G80" s="6">
        <v>5</v>
      </c>
      <c r="H80" s="11">
        <f t="shared" si="60"/>
        <v>16.9065968503333</v>
      </c>
      <c r="I80" s="11">
        <f t="shared" si="61"/>
        <v>290.056596850333</v>
      </c>
      <c r="J80" s="11">
        <f t="shared" si="62"/>
        <v>0.139171861049109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0.245058466138306</v>
      </c>
      <c r="O80" s="11">
        <f t="shared" si="79"/>
        <v>0.0911598973406126</v>
      </c>
      <c r="P80" s="11">
        <f t="shared" si="65"/>
        <v>0.0126868925659388</v>
      </c>
      <c r="Q80" s="17">
        <f t="shared" si="66"/>
        <v>0.00164929603357204</v>
      </c>
      <c r="R80" s="11">
        <f t="shared" si="67"/>
        <v>0.0101740708333333</v>
      </c>
      <c r="S80" s="18">
        <f t="shared" si="68"/>
        <v>0.162107779726523</v>
      </c>
      <c r="T80" s="3">
        <v>0.01</v>
      </c>
      <c r="U80" s="19">
        <f t="shared" si="69"/>
        <v>0.00162107779726523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0.0207210777972652</v>
      </c>
      <c r="AR80" s="27">
        <f t="shared" si="74"/>
        <v>7.82620833333333</v>
      </c>
      <c r="AS80" s="1">
        <f t="shared" si="75"/>
        <v>0.13</v>
      </c>
      <c r="AT80" s="2">
        <f t="shared" si="76"/>
        <v>68.13</v>
      </c>
      <c r="AU80" s="1">
        <f t="shared" si="77"/>
        <v>9623.21723860304</v>
      </c>
    </row>
    <row r="81" s="1" customFormat="1" spans="1:47">
      <c r="A81" s="6"/>
      <c r="B81" s="6"/>
      <c r="C81" s="9">
        <v>5</v>
      </c>
      <c r="D81" s="12">
        <v>19.2264973512903</v>
      </c>
      <c r="E81" s="13">
        <f t="shared" si="78"/>
        <v>16.9065968503333</v>
      </c>
      <c r="F81" s="9" t="s">
        <v>109</v>
      </c>
      <c r="G81" s="6">
        <v>6</v>
      </c>
      <c r="H81" s="11">
        <f t="shared" si="60"/>
        <v>19.2264973512903</v>
      </c>
      <c r="I81" s="11">
        <f t="shared" si="61"/>
        <v>292.37649735129</v>
      </c>
      <c r="J81" s="11">
        <f t="shared" si="62"/>
        <v>0.181646775136319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0.156735088108007</v>
      </c>
      <c r="P81" s="11">
        <f t="shared" si="65"/>
        <v>0.0284704233055264</v>
      </c>
      <c r="Q81" s="17">
        <f t="shared" si="66"/>
        <v>0.00370115502971843</v>
      </c>
      <c r="R81" s="11">
        <f t="shared" si="67"/>
        <v>0.0101740708333333</v>
      </c>
      <c r="S81" s="18">
        <f t="shared" si="68"/>
        <v>0.363783100230867</v>
      </c>
      <c r="T81" s="3">
        <v>0.01</v>
      </c>
      <c r="U81" s="19">
        <f t="shared" si="69"/>
        <v>0.00363783100230867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0.0227378310023087</v>
      </c>
      <c r="AR81" s="27">
        <f t="shared" si="74"/>
        <v>7.82620833333333</v>
      </c>
      <c r="AS81" s="1">
        <f t="shared" si="75"/>
        <v>0.13</v>
      </c>
      <c r="AT81" s="2">
        <f t="shared" si="76"/>
        <v>68.13</v>
      </c>
      <c r="AU81" s="1">
        <f t="shared" si="77"/>
        <v>10559.831366433</v>
      </c>
    </row>
    <row r="82" s="1" customFormat="1" spans="1:47">
      <c r="A82" s="6"/>
      <c r="B82" s="6"/>
      <c r="C82" s="9">
        <v>6</v>
      </c>
      <c r="D82" s="12">
        <v>20.1452990866667</v>
      </c>
      <c r="E82" s="13">
        <f t="shared" si="78"/>
        <v>19.2264973512903</v>
      </c>
      <c r="F82" s="9" t="s">
        <v>107</v>
      </c>
      <c r="G82" s="6">
        <v>7</v>
      </c>
      <c r="H82" s="11">
        <f t="shared" si="60"/>
        <v>20.1452990866667</v>
      </c>
      <c r="I82" s="11">
        <f t="shared" si="61"/>
        <v>293.295299086667</v>
      </c>
      <c r="J82" s="11">
        <f t="shared" si="62"/>
        <v>0.201620938763054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0.206526748135814</v>
      </c>
      <c r="P82" s="11">
        <f t="shared" si="65"/>
        <v>0.0416401168388236</v>
      </c>
      <c r="Q82" s="17">
        <f t="shared" si="66"/>
        <v>0.00541321518904707</v>
      </c>
      <c r="R82" s="11">
        <f t="shared" si="67"/>
        <v>0.0101740708333333</v>
      </c>
      <c r="S82" s="18">
        <f t="shared" si="68"/>
        <v>0.532059907752142</v>
      </c>
      <c r="T82" s="3">
        <v>0.01</v>
      </c>
      <c r="U82" s="19">
        <f t="shared" si="69"/>
        <v>0.00532059907752142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0.0244205990775214</v>
      </c>
      <c r="AR82" s="27">
        <f t="shared" si="74"/>
        <v>7.82620833333333</v>
      </c>
      <c r="AS82" s="1">
        <f t="shared" si="75"/>
        <v>0.13</v>
      </c>
      <c r="AT82" s="2">
        <f t="shared" si="76"/>
        <v>68.13</v>
      </c>
      <c r="AU82" s="1">
        <f t="shared" si="77"/>
        <v>11341.3371794219</v>
      </c>
    </row>
    <row r="83" s="1" customFormat="1" spans="1:47">
      <c r="A83" s="6"/>
      <c r="B83" s="6"/>
      <c r="C83" s="9">
        <v>7</v>
      </c>
      <c r="D83" s="12">
        <v>21.0835790383871</v>
      </c>
      <c r="E83" s="13">
        <f t="shared" si="78"/>
        <v>20.1452990866667</v>
      </c>
      <c r="F83" s="9" t="s">
        <v>107</v>
      </c>
      <c r="G83" s="6">
        <v>8</v>
      </c>
      <c r="H83" s="11">
        <f t="shared" si="60"/>
        <v>21.0835790383871</v>
      </c>
      <c r="I83" s="11">
        <f t="shared" si="61"/>
        <v>294.233579038387</v>
      </c>
      <c r="J83" s="11">
        <f t="shared" si="62"/>
        <v>0.224136226047223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0.243148714630324</v>
      </c>
      <c r="P83" s="11">
        <f t="shared" si="65"/>
        <v>0.0544984352654741</v>
      </c>
      <c r="Q83" s="17">
        <f t="shared" si="66"/>
        <v>0.00708479658451163</v>
      </c>
      <c r="R83" s="11">
        <f t="shared" si="67"/>
        <v>0.0101740708333333</v>
      </c>
      <c r="S83" s="18">
        <f t="shared" si="68"/>
        <v>0.696358095060604</v>
      </c>
      <c r="T83" s="3">
        <v>0.01</v>
      </c>
      <c r="U83" s="19">
        <f t="shared" si="69"/>
        <v>0.00696358095060604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0.026063580950606</v>
      </c>
      <c r="AR83" s="27">
        <f t="shared" si="74"/>
        <v>7.82620833333333</v>
      </c>
      <c r="AS83" s="1">
        <f t="shared" si="75"/>
        <v>0.13</v>
      </c>
      <c r="AT83" s="2">
        <f t="shared" si="76"/>
        <v>68.13</v>
      </c>
      <c r="AU83" s="1">
        <f t="shared" si="77"/>
        <v>12104.365610591</v>
      </c>
    </row>
    <row r="84" s="1" customFormat="1" spans="1:47">
      <c r="A84" s="6"/>
      <c r="B84" s="6"/>
      <c r="C84" s="9">
        <v>8</v>
      </c>
      <c r="D84" s="12">
        <v>20.4992329206452</v>
      </c>
      <c r="E84" s="13">
        <f t="shared" si="78"/>
        <v>21.0835790383871</v>
      </c>
      <c r="F84" s="9" t="s">
        <v>107</v>
      </c>
      <c r="G84" s="6">
        <v>9</v>
      </c>
      <c r="H84" s="11">
        <f t="shared" si="60"/>
        <v>20.4992329206452</v>
      </c>
      <c r="I84" s="11">
        <f t="shared" si="61"/>
        <v>293.649232920645</v>
      </c>
      <c r="J84" s="11">
        <f t="shared" si="62"/>
        <v>0.209852026752416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0.266912362698183</v>
      </c>
      <c r="P84" s="11">
        <f t="shared" si="65"/>
        <v>0.0560121002774896</v>
      </c>
      <c r="Q84" s="17">
        <f t="shared" si="66"/>
        <v>0.00728157303607365</v>
      </c>
      <c r="R84" s="11">
        <f t="shared" si="67"/>
        <v>0.0101740708333333</v>
      </c>
      <c r="S84" s="18">
        <f t="shared" si="68"/>
        <v>0.715699070249938</v>
      </c>
      <c r="T84" s="3">
        <v>0.01</v>
      </c>
      <c r="U84" s="19">
        <f t="shared" si="69"/>
        <v>0.00715699070249938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0.0262569907024994</v>
      </c>
      <c r="AR84" s="27">
        <f t="shared" si="74"/>
        <v>7.82620833333333</v>
      </c>
      <c r="AS84" s="1">
        <f t="shared" si="75"/>
        <v>0.13</v>
      </c>
      <c r="AT84" s="2">
        <f t="shared" si="76"/>
        <v>68.13</v>
      </c>
      <c r="AU84" s="1">
        <f t="shared" si="77"/>
        <v>12194.188354212</v>
      </c>
    </row>
    <row r="85" s="1" customFormat="1" spans="1:47">
      <c r="A85" s="6"/>
      <c r="B85" s="6"/>
      <c r="C85" s="9">
        <v>9</v>
      </c>
      <c r="D85" s="12">
        <v>19.3211939066667</v>
      </c>
      <c r="E85" s="13">
        <f t="shared" si="78"/>
        <v>20.4992329206452</v>
      </c>
      <c r="F85" s="9" t="s">
        <v>107</v>
      </c>
      <c r="G85" s="6">
        <v>10</v>
      </c>
      <c r="H85" s="11">
        <f t="shared" si="60"/>
        <v>19.3211939066667</v>
      </c>
      <c r="I85" s="11">
        <f t="shared" si="61"/>
        <v>292.471193906667</v>
      </c>
      <c r="J85" s="11">
        <f t="shared" si="62"/>
        <v>0.183616001320601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0.289162345754027</v>
      </c>
      <c r="P85" s="11">
        <f t="shared" si="65"/>
        <v>0.0530948336598395</v>
      </c>
      <c r="Q85" s="17">
        <f t="shared" si="66"/>
        <v>0.00690232837577913</v>
      </c>
      <c r="R85" s="11">
        <f t="shared" si="67"/>
        <v>0.0101740708333333</v>
      </c>
      <c r="S85" s="18">
        <f t="shared" si="68"/>
        <v>0.678423463808119</v>
      </c>
      <c r="T85" s="3">
        <v>0.01</v>
      </c>
      <c r="U85" s="19">
        <f t="shared" si="69"/>
        <v>0.00678423463808119</v>
      </c>
      <c r="V85" s="18"/>
      <c r="W85" s="3"/>
      <c r="X85" s="19"/>
      <c r="Y85" s="20">
        <v>0.04</v>
      </c>
      <c r="Z85" s="3">
        <v>0.17</v>
      </c>
      <c r="AA85" s="21">
        <f t="shared" si="70"/>
        <v>0.0068</v>
      </c>
      <c r="AB85" s="3">
        <v>0.015</v>
      </c>
      <c r="AC85" s="3">
        <v>0.03</v>
      </c>
      <c r="AD85" s="21">
        <f t="shared" si="71"/>
        <v>0.00045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0.0258842346380812</v>
      </c>
      <c r="AR85" s="27">
        <f t="shared" si="74"/>
        <v>7.82620833333333</v>
      </c>
      <c r="AS85" s="1">
        <f t="shared" si="75"/>
        <v>0.13</v>
      </c>
      <c r="AT85" s="2">
        <f t="shared" si="76"/>
        <v>68.13</v>
      </c>
      <c r="AU85" s="1">
        <f t="shared" si="77"/>
        <v>12021.0741648827</v>
      </c>
    </row>
    <row r="86" s="1" customFormat="1" spans="1:47">
      <c r="A86" s="6"/>
      <c r="B86" s="6"/>
      <c r="C86" s="9">
        <v>10</v>
      </c>
      <c r="D86" s="12">
        <v>15.3924324470968</v>
      </c>
      <c r="E86" s="13">
        <f t="shared" si="78"/>
        <v>19.3211939066667</v>
      </c>
      <c r="F86" s="9" t="s">
        <v>107</v>
      </c>
      <c r="G86" s="6">
        <v>11</v>
      </c>
      <c r="H86" s="11">
        <f t="shared" si="60"/>
        <v>15.3924324470968</v>
      </c>
      <c r="I86" s="11">
        <f t="shared" si="61"/>
        <v>288.542432447097</v>
      </c>
      <c r="J86" s="11">
        <f t="shared" si="62"/>
        <v>0.116693870884504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0.224264136489478</v>
      </c>
      <c r="O86" s="11">
        <f t="shared" si="79"/>
        <v>0.0900654589380427</v>
      </c>
      <c r="P86" s="11">
        <f t="shared" si="65"/>
        <v>0.0105100870364695</v>
      </c>
      <c r="Q86" s="17">
        <f t="shared" si="66"/>
        <v>0.00136631131474104</v>
      </c>
      <c r="R86" s="11">
        <f t="shared" si="67"/>
        <v>0.0101740708333333</v>
      </c>
      <c r="S86" s="18">
        <f t="shared" si="68"/>
        <v>0.13429347378481</v>
      </c>
      <c r="T86" s="3">
        <v>0.01</v>
      </c>
      <c r="U86" s="19">
        <f t="shared" si="69"/>
        <v>0.0013429347378481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0.0129429347378481</v>
      </c>
      <c r="AR86" s="27">
        <f t="shared" si="74"/>
        <v>7.82620833333333</v>
      </c>
      <c r="AS86" s="1">
        <f t="shared" si="75"/>
        <v>0.13</v>
      </c>
      <c r="AT86" s="2">
        <f t="shared" si="76"/>
        <v>68.13</v>
      </c>
      <c r="AU86" s="1">
        <f t="shared" si="77"/>
        <v>6010.91670549166</v>
      </c>
    </row>
    <row r="87" s="1" customFormat="1" spans="1:48">
      <c r="A87" s="6"/>
      <c r="B87" s="6"/>
      <c r="C87" s="9">
        <v>11</v>
      </c>
      <c r="D87" s="12">
        <v>12.0945553176667</v>
      </c>
      <c r="E87" s="13">
        <f t="shared" si="78"/>
        <v>15.3924324470968</v>
      </c>
      <c r="F87" s="9" t="s">
        <v>109</v>
      </c>
      <c r="G87" s="6">
        <v>12</v>
      </c>
      <c r="H87" s="11">
        <f t="shared" si="60"/>
        <v>12.0945553176667</v>
      </c>
      <c r="I87" s="11">
        <f t="shared" si="61"/>
        <v>285.244555317667</v>
      </c>
      <c r="J87" s="11">
        <f t="shared" si="62"/>
        <v>0.0789971352220783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0.157817455234906</v>
      </c>
      <c r="P87" s="11">
        <f t="shared" si="65"/>
        <v>0.0124671268515962</v>
      </c>
      <c r="Q87" s="17">
        <f t="shared" si="66"/>
        <v>0.00162072649070751</v>
      </c>
      <c r="R87" s="11">
        <f t="shared" si="67"/>
        <v>0.0101740708333333</v>
      </c>
      <c r="S87" s="18">
        <f t="shared" si="68"/>
        <v>0.159299705816626</v>
      </c>
      <c r="T87" s="3">
        <v>0.01</v>
      </c>
      <c r="U87" s="19">
        <f t="shared" si="69"/>
        <v>0.00159299705816626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0.0131929970581663</v>
      </c>
      <c r="AR87" s="27">
        <f t="shared" si="74"/>
        <v>7.82620833333333</v>
      </c>
      <c r="AS87" s="1">
        <f t="shared" si="75"/>
        <v>0.13</v>
      </c>
      <c r="AT87" s="2">
        <f t="shared" si="76"/>
        <v>68.13</v>
      </c>
      <c r="AU87" s="1">
        <f t="shared" si="77"/>
        <v>6127.04985528025</v>
      </c>
      <c r="AV87" s="1">
        <f>SUM(AU76:AU87)</f>
        <v>108283.277743186</v>
      </c>
    </row>
    <row r="88" s="1" customFormat="1" spans="1:46">
      <c r="A88" s="6"/>
      <c r="B88" s="6"/>
      <c r="C88" s="9">
        <v>12</v>
      </c>
      <c r="D88" s="12">
        <v>10.0046342807097</v>
      </c>
      <c r="E88" s="13">
        <f t="shared" si="78"/>
        <v>12.0945553176667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9.78</v>
      </c>
      <c r="E91" s="9"/>
      <c r="F91" s="9"/>
      <c r="G91" s="6">
        <v>1</v>
      </c>
      <c r="H91" s="11">
        <f t="shared" ref="H91:H102" si="80">E92</f>
        <v>9.78</v>
      </c>
      <c r="I91" s="11">
        <f t="shared" ref="I91:I102" si="81">H91+273.15</f>
        <v>282.93</v>
      </c>
      <c r="J91" s="11">
        <f t="shared" ref="J91:J102" si="82">EXP(($C$18*(I91-$C$16))/($C$19*I91*$C$16))</f>
        <v>0.0597497845692684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0.00453620364449885</v>
      </c>
      <c r="Q91" s="17">
        <f t="shared" ref="Q91:Q102" si="86">P91*$B$93</f>
        <v>0.000816516656009794</v>
      </c>
      <c r="R91" s="11">
        <f t="shared" ref="R91:R102" si="87">L91*$B$93</f>
        <v>0.0136656</v>
      </c>
      <c r="S91" s="18">
        <f t="shared" ref="S91:S102" si="88">Q91/R91</f>
        <v>0.0597497845692683</v>
      </c>
      <c r="T91" s="3">
        <v>0.01</v>
      </c>
      <c r="U91" s="19">
        <f t="shared" ref="U91:U102" si="89">S91*T91</f>
        <v>0.000597497845692684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0.0153974978456927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143.733333333333</v>
      </c>
      <c r="AU91" s="1">
        <f t="shared" ref="AU91:AU102" si="96">AT91*10000*AS91*0.67*AR91*AQ91</f>
        <v>20263.3458384662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8.5391231743871</v>
      </c>
      <c r="E92" s="13">
        <f t="shared" ref="E92:E103" si="97">D91</f>
        <v>9.78</v>
      </c>
      <c r="F92" s="9" t="s">
        <v>107</v>
      </c>
      <c r="G92" s="6">
        <v>2</v>
      </c>
      <c r="H92" s="11">
        <f t="shared" si="80"/>
        <v>8.5391231743871</v>
      </c>
      <c r="I92" s="11">
        <f t="shared" si="81"/>
        <v>281.689123174387</v>
      </c>
      <c r="J92" s="11">
        <f t="shared" si="82"/>
        <v>0.0513449674063907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0.147303796355501</v>
      </c>
      <c r="P92" s="11">
        <f t="shared" si="85"/>
        <v>0.00756330862271083</v>
      </c>
      <c r="Q92" s="17">
        <f t="shared" si="86"/>
        <v>0.00136139555208795</v>
      </c>
      <c r="R92" s="11">
        <f t="shared" si="87"/>
        <v>0.0136656</v>
      </c>
      <c r="S92" s="18">
        <f t="shared" si="88"/>
        <v>0.0996220840715335</v>
      </c>
      <c r="T92" s="3">
        <v>0.01</v>
      </c>
      <c r="U92" s="19">
        <f t="shared" si="89"/>
        <v>0.000996220840715335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0.0157962208407153</v>
      </c>
      <c r="AR92" s="27">
        <f t="shared" si="93"/>
        <v>7.592</v>
      </c>
      <c r="AS92" s="1">
        <f t="shared" si="94"/>
        <v>0.18</v>
      </c>
      <c r="AT92" s="2">
        <f t="shared" si="95"/>
        <v>143.733333333333</v>
      </c>
      <c r="AU92" s="1">
        <f t="shared" si="96"/>
        <v>20788.0714804414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10.4044971110357</v>
      </c>
      <c r="E93" s="13">
        <f t="shared" si="97"/>
        <v>8.5391231743871</v>
      </c>
      <c r="F93" s="9" t="s">
        <v>107</v>
      </c>
      <c r="G93" s="6">
        <v>3</v>
      </c>
      <c r="H93" s="11">
        <f t="shared" si="80"/>
        <v>10.4044971110357</v>
      </c>
      <c r="I93" s="11">
        <f t="shared" si="81"/>
        <v>283.554497111036</v>
      </c>
      <c r="J93" s="11">
        <f t="shared" si="82"/>
        <v>0.0644544554814296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0.21566048773279</v>
      </c>
      <c r="P93" s="11">
        <f t="shared" si="85"/>
        <v>0.0139002793056765</v>
      </c>
      <c r="Q93" s="17">
        <f t="shared" si="86"/>
        <v>0.00250205027502177</v>
      </c>
      <c r="R93" s="11">
        <f t="shared" si="87"/>
        <v>0.0136656</v>
      </c>
      <c r="S93" s="18">
        <f t="shared" si="88"/>
        <v>0.183091139431988</v>
      </c>
      <c r="T93" s="3">
        <v>0.01</v>
      </c>
      <c r="U93" s="19">
        <f t="shared" si="89"/>
        <v>0.00183091139431988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0.0166309113943199</v>
      </c>
      <c r="AR93" s="27">
        <f t="shared" si="93"/>
        <v>7.592</v>
      </c>
      <c r="AS93" s="1">
        <f t="shared" si="94"/>
        <v>0.18</v>
      </c>
      <c r="AT93" s="2">
        <f t="shared" si="95"/>
        <v>143.733333333333</v>
      </c>
      <c r="AU93" s="1">
        <f t="shared" si="96"/>
        <v>21886.5371873563</v>
      </c>
    </row>
    <row r="94" s="1" customFormat="1" spans="1:47">
      <c r="A94" s="6"/>
      <c r="B94" s="6"/>
      <c r="C94" s="9">
        <v>3</v>
      </c>
      <c r="D94" s="12">
        <v>13.9787980077419</v>
      </c>
      <c r="E94" s="13">
        <f t="shared" si="97"/>
        <v>10.4044971110357</v>
      </c>
      <c r="F94" s="9" t="s">
        <v>107</v>
      </c>
      <c r="G94" s="6">
        <v>4</v>
      </c>
      <c r="H94" s="11">
        <f t="shared" si="80"/>
        <v>13.9787980077419</v>
      </c>
      <c r="I94" s="11">
        <f t="shared" si="81"/>
        <v>287.128798007742</v>
      </c>
      <c r="J94" s="11">
        <f t="shared" si="82"/>
        <v>0.0988315601574631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0.277680208427114</v>
      </c>
      <c r="P94" s="11">
        <f t="shared" si="85"/>
        <v>0.0274435682237012</v>
      </c>
      <c r="Q94" s="17">
        <f t="shared" si="86"/>
        <v>0.00493984228026621</v>
      </c>
      <c r="R94" s="11">
        <f t="shared" si="87"/>
        <v>0.0136656</v>
      </c>
      <c r="S94" s="18">
        <f t="shared" si="88"/>
        <v>0.361480087245801</v>
      </c>
      <c r="T94" s="3">
        <v>0.01</v>
      </c>
      <c r="U94" s="19">
        <f t="shared" si="89"/>
        <v>0.00361480087245801</v>
      </c>
      <c r="V94" s="18"/>
      <c r="W94" s="3"/>
      <c r="X94" s="19"/>
      <c r="Y94" s="20">
        <v>0.04</v>
      </c>
      <c r="Z94" s="3">
        <v>0.49</v>
      </c>
      <c r="AA94" s="21">
        <f t="shared" si="90"/>
        <v>0.0196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0.015</v>
      </c>
      <c r="AO94" s="3">
        <v>0.5</v>
      </c>
      <c r="AP94" s="3">
        <f t="shared" si="91"/>
        <v>0.0075</v>
      </c>
      <c r="AQ94" s="1">
        <f t="shared" si="92"/>
        <v>0.030714800872458</v>
      </c>
      <c r="AR94" s="27">
        <f t="shared" si="93"/>
        <v>7.592</v>
      </c>
      <c r="AS94" s="1">
        <f t="shared" si="94"/>
        <v>0.18</v>
      </c>
      <c r="AT94" s="2">
        <f t="shared" si="95"/>
        <v>143.733333333333</v>
      </c>
      <c r="AU94" s="1">
        <f t="shared" si="96"/>
        <v>40421.1540521401</v>
      </c>
    </row>
    <row r="95" s="1" customFormat="1" spans="1:47">
      <c r="A95" s="6"/>
      <c r="B95" s="6"/>
      <c r="C95" s="9">
        <v>4</v>
      </c>
      <c r="D95" s="12">
        <v>16.9065968503333</v>
      </c>
      <c r="E95" s="13">
        <f t="shared" si="97"/>
        <v>13.9787980077419</v>
      </c>
      <c r="F95" s="9" t="s">
        <v>107</v>
      </c>
      <c r="G95" s="6">
        <v>5</v>
      </c>
      <c r="H95" s="11">
        <f t="shared" si="80"/>
        <v>16.9065968503333</v>
      </c>
      <c r="I95" s="11">
        <f t="shared" si="81"/>
        <v>290.056596850333</v>
      </c>
      <c r="J95" s="11">
        <f t="shared" si="82"/>
        <v>0.139171861049109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0.237724808193242</v>
      </c>
      <c r="O95" s="11">
        <f t="shared" si="98"/>
        <v>0.0884318320101706</v>
      </c>
      <c r="P95" s="11">
        <f t="shared" si="85"/>
        <v>0.0123072226368376</v>
      </c>
      <c r="Q95" s="17">
        <f t="shared" si="86"/>
        <v>0.00221530007463077</v>
      </c>
      <c r="R95" s="11">
        <f t="shared" si="87"/>
        <v>0.0136656</v>
      </c>
      <c r="S95" s="18">
        <f t="shared" si="88"/>
        <v>0.162107779726523</v>
      </c>
      <c r="T95" s="3">
        <v>0.01</v>
      </c>
      <c r="U95" s="19">
        <f t="shared" si="89"/>
        <v>0.00162107779726523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0.0287210777972652</v>
      </c>
      <c r="AR95" s="27">
        <f t="shared" si="93"/>
        <v>7.592</v>
      </c>
      <c r="AS95" s="1">
        <f t="shared" si="94"/>
        <v>0.18</v>
      </c>
      <c r="AT95" s="2">
        <f t="shared" si="95"/>
        <v>143.733333333333</v>
      </c>
      <c r="AU95" s="1">
        <f t="shared" si="96"/>
        <v>37797.3835808838</v>
      </c>
    </row>
    <row r="96" s="1" customFormat="1" spans="1:47">
      <c r="A96" s="6"/>
      <c r="B96" s="6"/>
      <c r="C96" s="9">
        <v>5</v>
      </c>
      <c r="D96" s="12">
        <v>19.2264973512903</v>
      </c>
      <c r="E96" s="13">
        <f t="shared" si="97"/>
        <v>16.9065968503333</v>
      </c>
      <c r="F96" s="9" t="s">
        <v>109</v>
      </c>
      <c r="G96" s="6">
        <v>6</v>
      </c>
      <c r="H96" s="11">
        <f t="shared" si="80"/>
        <v>19.2264973512903</v>
      </c>
      <c r="I96" s="11">
        <f t="shared" si="81"/>
        <v>292.37649735129</v>
      </c>
      <c r="J96" s="11">
        <f t="shared" si="82"/>
        <v>0.181646775136319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0.152044609373333</v>
      </c>
      <c r="P96" s="11">
        <f t="shared" si="85"/>
        <v>0.0276184129695274</v>
      </c>
      <c r="Q96" s="17">
        <f t="shared" si="86"/>
        <v>0.00497131433451492</v>
      </c>
      <c r="R96" s="11">
        <f t="shared" si="87"/>
        <v>0.0136656</v>
      </c>
      <c r="S96" s="18">
        <f t="shared" si="88"/>
        <v>0.363783100230866</v>
      </c>
      <c r="T96" s="3">
        <v>0.01</v>
      </c>
      <c r="U96" s="19">
        <f t="shared" si="89"/>
        <v>0.00363783100230866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0.0307378310023087</v>
      </c>
      <c r="AR96" s="27">
        <f t="shared" si="93"/>
        <v>7.592</v>
      </c>
      <c r="AS96" s="1">
        <f t="shared" si="94"/>
        <v>0.18</v>
      </c>
      <c r="AT96" s="2">
        <f t="shared" si="95"/>
        <v>143.733333333333</v>
      </c>
      <c r="AU96" s="1">
        <f t="shared" si="96"/>
        <v>40451.462060009</v>
      </c>
    </row>
    <row r="97" s="1" customFormat="1" spans="1:47">
      <c r="A97" s="6"/>
      <c r="B97" s="6"/>
      <c r="C97" s="9">
        <v>6</v>
      </c>
      <c r="D97" s="12">
        <v>20.1452990866667</v>
      </c>
      <c r="E97" s="13">
        <f t="shared" si="97"/>
        <v>19.2264973512903</v>
      </c>
      <c r="F97" s="9" t="s">
        <v>107</v>
      </c>
      <c r="G97" s="6">
        <v>7</v>
      </c>
      <c r="H97" s="11">
        <f t="shared" si="80"/>
        <v>20.1452990866667</v>
      </c>
      <c r="I97" s="11">
        <f t="shared" si="81"/>
        <v>293.295299086667</v>
      </c>
      <c r="J97" s="11">
        <f t="shared" si="82"/>
        <v>0.201620938763054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0.200346196403806</v>
      </c>
      <c r="P97" s="11">
        <f t="shared" si="85"/>
        <v>0.0403939881965425</v>
      </c>
      <c r="Q97" s="17">
        <f t="shared" si="86"/>
        <v>0.00727091787537765</v>
      </c>
      <c r="R97" s="11">
        <f t="shared" si="87"/>
        <v>0.0136656</v>
      </c>
      <c r="S97" s="18">
        <f t="shared" si="88"/>
        <v>0.53205990775214</v>
      </c>
      <c r="T97" s="3">
        <v>0.01</v>
      </c>
      <c r="U97" s="19">
        <f t="shared" si="89"/>
        <v>0.0053205990775214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0.0324205990775214</v>
      </c>
      <c r="AR97" s="27">
        <f t="shared" si="93"/>
        <v>7.592</v>
      </c>
      <c r="AS97" s="1">
        <f t="shared" si="94"/>
        <v>0.18</v>
      </c>
      <c r="AT97" s="2">
        <f t="shared" si="95"/>
        <v>143.733333333333</v>
      </c>
      <c r="AU97" s="1">
        <f t="shared" si="96"/>
        <v>42666.0109312403</v>
      </c>
    </row>
    <row r="98" s="1" customFormat="1" spans="1:47">
      <c r="A98" s="6"/>
      <c r="B98" s="6"/>
      <c r="C98" s="9">
        <v>7</v>
      </c>
      <c r="D98" s="12">
        <v>21.0835790383871</v>
      </c>
      <c r="E98" s="13">
        <f t="shared" si="97"/>
        <v>20.1452990866667</v>
      </c>
      <c r="F98" s="9" t="s">
        <v>107</v>
      </c>
      <c r="G98" s="6">
        <v>8</v>
      </c>
      <c r="H98" s="11">
        <f t="shared" si="80"/>
        <v>21.0835790383871</v>
      </c>
      <c r="I98" s="11">
        <f t="shared" si="81"/>
        <v>294.233579038387</v>
      </c>
      <c r="J98" s="11">
        <f t="shared" si="82"/>
        <v>0.224136226047223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0.235872208207263</v>
      </c>
      <c r="P98" s="11">
        <f t="shared" si="85"/>
        <v>0.0528675065770009</v>
      </c>
      <c r="Q98" s="17">
        <f t="shared" si="86"/>
        <v>0.00951615118386016</v>
      </c>
      <c r="R98" s="11">
        <f t="shared" si="87"/>
        <v>0.0136656</v>
      </c>
      <c r="S98" s="18">
        <f t="shared" si="88"/>
        <v>0.696358095060602</v>
      </c>
      <c r="T98" s="3">
        <v>0.01</v>
      </c>
      <c r="U98" s="19">
        <f t="shared" si="89"/>
        <v>0.00696358095060602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0.034063580950606</v>
      </c>
      <c r="AR98" s="27">
        <f t="shared" si="93"/>
        <v>7.592</v>
      </c>
      <c r="AS98" s="1">
        <f t="shared" si="94"/>
        <v>0.18</v>
      </c>
      <c r="AT98" s="2">
        <f t="shared" si="95"/>
        <v>143.733333333333</v>
      </c>
      <c r="AU98" s="1">
        <f t="shared" si="96"/>
        <v>44828.2005437531</v>
      </c>
    </row>
    <row r="99" s="1" customFormat="1" spans="1:47">
      <c r="A99" s="6"/>
      <c r="B99" s="6"/>
      <c r="C99" s="9">
        <v>8</v>
      </c>
      <c r="D99" s="12">
        <v>20.4992329206452</v>
      </c>
      <c r="E99" s="13">
        <f t="shared" si="97"/>
        <v>21.0835790383871</v>
      </c>
      <c r="F99" s="9" t="s">
        <v>107</v>
      </c>
      <c r="G99" s="6">
        <v>9</v>
      </c>
      <c r="H99" s="11">
        <f t="shared" si="80"/>
        <v>20.4992329206452</v>
      </c>
      <c r="I99" s="11">
        <f t="shared" si="81"/>
        <v>293.649232920645</v>
      </c>
      <c r="J99" s="11">
        <f t="shared" si="82"/>
        <v>0.209852026752416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0.258924701630262</v>
      </c>
      <c r="P99" s="11">
        <f t="shared" si="85"/>
        <v>0.0543358734133751</v>
      </c>
      <c r="Q99" s="17">
        <f t="shared" si="86"/>
        <v>0.00978045721440752</v>
      </c>
      <c r="R99" s="11">
        <f t="shared" si="87"/>
        <v>0.0136656</v>
      </c>
      <c r="S99" s="18">
        <f t="shared" si="88"/>
        <v>0.715699070249936</v>
      </c>
      <c r="T99" s="3">
        <v>0.01</v>
      </c>
      <c r="U99" s="19">
        <f t="shared" si="89"/>
        <v>0.00715699070249936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0.0342569907024994</v>
      </c>
      <c r="AR99" s="27">
        <f t="shared" si="93"/>
        <v>7.592</v>
      </c>
      <c r="AS99" s="1">
        <f t="shared" si="94"/>
        <v>0.18</v>
      </c>
      <c r="AT99" s="2">
        <f t="shared" si="95"/>
        <v>143.733333333333</v>
      </c>
      <c r="AU99" s="1">
        <f t="shared" si="96"/>
        <v>45082.7307752506</v>
      </c>
    </row>
    <row r="100" s="1" customFormat="1" spans="1:47">
      <c r="A100" s="6"/>
      <c r="B100" s="6"/>
      <c r="C100" s="9">
        <v>9</v>
      </c>
      <c r="D100" s="12">
        <v>19.3211939066667</v>
      </c>
      <c r="E100" s="13">
        <f t="shared" si="97"/>
        <v>20.4992329206452</v>
      </c>
      <c r="F100" s="9" t="s">
        <v>107</v>
      </c>
      <c r="G100" s="6">
        <v>10</v>
      </c>
      <c r="H100" s="11">
        <f t="shared" si="80"/>
        <v>19.3211939066667</v>
      </c>
      <c r="I100" s="11">
        <f t="shared" si="81"/>
        <v>292.471193906667</v>
      </c>
      <c r="J100" s="11">
        <f t="shared" si="82"/>
        <v>0.183616001320601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0.280508828216887</v>
      </c>
      <c r="P100" s="11">
        <f t="shared" si="85"/>
        <v>0.0515059093723122</v>
      </c>
      <c r="Q100" s="17">
        <f t="shared" si="86"/>
        <v>0.0092710636870162</v>
      </c>
      <c r="R100" s="11">
        <f t="shared" si="87"/>
        <v>0.0136656</v>
      </c>
      <c r="S100" s="18">
        <f t="shared" si="88"/>
        <v>0.678423463808117</v>
      </c>
      <c r="T100" s="3">
        <v>0.01</v>
      </c>
      <c r="U100" s="19">
        <f t="shared" si="89"/>
        <v>0.00678423463808117</v>
      </c>
      <c r="V100" s="18"/>
      <c r="W100" s="3"/>
      <c r="X100" s="19"/>
      <c r="Y100" s="20">
        <v>0.04</v>
      </c>
      <c r="Z100" s="3">
        <v>0.49</v>
      </c>
      <c r="AA100" s="21">
        <f t="shared" si="90"/>
        <v>0.0196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0.0338842346380812</v>
      </c>
      <c r="AR100" s="27">
        <f t="shared" si="93"/>
        <v>7.592</v>
      </c>
      <c r="AS100" s="1">
        <f t="shared" si="94"/>
        <v>0.18</v>
      </c>
      <c r="AT100" s="2">
        <f t="shared" si="95"/>
        <v>143.733333333333</v>
      </c>
      <c r="AU100" s="1">
        <f t="shared" si="96"/>
        <v>44592.1780164591</v>
      </c>
    </row>
    <row r="101" s="1" customFormat="1" spans="1:47">
      <c r="A101" s="6"/>
      <c r="B101" s="6"/>
      <c r="C101" s="9">
        <v>10</v>
      </c>
      <c r="D101" s="12">
        <v>15.3924324470968</v>
      </c>
      <c r="E101" s="13">
        <f t="shared" si="97"/>
        <v>19.3211939066667</v>
      </c>
      <c r="F101" s="9" t="s">
        <v>107</v>
      </c>
      <c r="G101" s="6">
        <v>11</v>
      </c>
      <c r="H101" s="11">
        <f t="shared" si="80"/>
        <v>15.3924324470968</v>
      </c>
      <c r="I101" s="11">
        <f t="shared" si="81"/>
        <v>288.542432447097</v>
      </c>
      <c r="J101" s="11">
        <f t="shared" si="82"/>
        <v>0.116693870884504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0.217552772902346</v>
      </c>
      <c r="O101" s="11">
        <f t="shared" si="98"/>
        <v>0.0873701459422287</v>
      </c>
      <c r="P101" s="11">
        <f t="shared" si="85"/>
        <v>0.0101955605297427</v>
      </c>
      <c r="Q101" s="17">
        <f t="shared" si="86"/>
        <v>0.00183520089535369</v>
      </c>
      <c r="R101" s="11">
        <f t="shared" si="87"/>
        <v>0.0136656</v>
      </c>
      <c r="S101" s="18">
        <f t="shared" si="88"/>
        <v>0.134293473784809</v>
      </c>
      <c r="T101" s="3">
        <v>0.01</v>
      </c>
      <c r="U101" s="19">
        <f t="shared" si="89"/>
        <v>0.00134293473784809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0.0161429347378481</v>
      </c>
      <c r="AR101" s="27">
        <f t="shared" si="93"/>
        <v>7.592</v>
      </c>
      <c r="AS101" s="1">
        <f t="shared" si="94"/>
        <v>0.18</v>
      </c>
      <c r="AT101" s="2">
        <f t="shared" si="95"/>
        <v>143.733333333333</v>
      </c>
      <c r="AU101" s="1">
        <f t="shared" si="96"/>
        <v>21244.3523434109</v>
      </c>
    </row>
    <row r="102" s="1" customFormat="1" spans="1:48">
      <c r="A102" s="6"/>
      <c r="B102" s="6"/>
      <c r="C102" s="9">
        <v>11</v>
      </c>
      <c r="D102" s="12">
        <v>12.0945553176667</v>
      </c>
      <c r="E102" s="13">
        <f t="shared" si="97"/>
        <v>15.3924324470968</v>
      </c>
      <c r="F102" s="9" t="s">
        <v>109</v>
      </c>
      <c r="G102" s="6">
        <v>12</v>
      </c>
      <c r="H102" s="11">
        <f t="shared" si="80"/>
        <v>12.0945553176667</v>
      </c>
      <c r="I102" s="11">
        <f t="shared" si="81"/>
        <v>285.244555317667</v>
      </c>
      <c r="J102" s="11">
        <f t="shared" si="82"/>
        <v>0.0789971352220783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0.153094585412486</v>
      </c>
      <c r="P102" s="11">
        <f t="shared" si="85"/>
        <v>0.0120940336655982</v>
      </c>
      <c r="Q102" s="17">
        <f t="shared" si="86"/>
        <v>0.00217692605980767</v>
      </c>
      <c r="R102" s="11">
        <f t="shared" si="87"/>
        <v>0.0136656</v>
      </c>
      <c r="S102" s="18">
        <f t="shared" si="88"/>
        <v>0.159299705816625</v>
      </c>
      <c r="T102" s="3">
        <v>0.01</v>
      </c>
      <c r="U102" s="19">
        <f t="shared" si="89"/>
        <v>0.00159299705816625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0.0163929970581663</v>
      </c>
      <c r="AR102" s="27">
        <f t="shared" si="93"/>
        <v>7.592</v>
      </c>
      <c r="AS102" s="1">
        <f t="shared" si="94"/>
        <v>0.18</v>
      </c>
      <c r="AT102" s="2">
        <f t="shared" si="95"/>
        <v>143.733333333333</v>
      </c>
      <c r="AU102" s="1">
        <f t="shared" si="96"/>
        <v>21573.4382331156</v>
      </c>
      <c r="AV102" s="1">
        <f>SUM(AU91:AU102)</f>
        <v>401594.865042526</v>
      </c>
    </row>
    <row r="103" s="1" customFormat="1" spans="1:46">
      <c r="A103" s="6"/>
      <c r="B103" s="6"/>
      <c r="C103" s="9">
        <v>12</v>
      </c>
      <c r="D103" s="12">
        <v>10.0046342807097</v>
      </c>
      <c r="E103" s="13">
        <f t="shared" si="97"/>
        <v>12.0945553176667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9.78</v>
      </c>
      <c r="E107" s="9"/>
      <c r="F107" s="9"/>
      <c r="G107" s="6">
        <v>1</v>
      </c>
      <c r="H107" s="11">
        <f t="shared" ref="H107:H118" si="99">E108</f>
        <v>9.78</v>
      </c>
      <c r="I107" s="11">
        <f t="shared" ref="I107:I118" si="100">H107+273.15</f>
        <v>282.93</v>
      </c>
      <c r="J107" s="11">
        <f t="shared" ref="J107:J118" si="101">EXP(($C$18*(I107-$C$16))/($C$19*I107*$C$16))</f>
        <v>0.0597497845692684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0.165069833582749</v>
      </c>
      <c r="Q107" s="17">
        <f t="shared" ref="Q107:Q118" si="105">P107*$B$109</f>
        <v>0.0742814251122371</v>
      </c>
      <c r="R107" s="11">
        <f t="shared" ref="R107:R118" si="106">L107*$B$109</f>
        <v>1.24320825</v>
      </c>
      <c r="S107" s="18">
        <f t="shared" ref="S107:S118" si="107">Q107/R107</f>
        <v>0.0597497845692684</v>
      </c>
      <c r="T107" s="3">
        <v>0.27</v>
      </c>
      <c r="U107" s="19">
        <f t="shared" ref="U107:U118" si="108">S107*T107</f>
        <v>0.0161324418337025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0.231263931212861</v>
      </c>
      <c r="AC107" s="27">
        <f t="shared" ref="AC107:AC118" si="110">$B$107/12</f>
        <v>10.2321666666667</v>
      </c>
      <c r="AD107" s="1">
        <f t="shared" ref="AD107:AD118" si="111">$B$109</f>
        <v>0.45</v>
      </c>
      <c r="AE107" s="28">
        <f t="shared" ref="AE107:AE118" si="112">$E$9/12</f>
        <v>467.416666666667</v>
      </c>
      <c r="AF107" s="1">
        <f t="shared" ref="AF107:AF118" si="113">AE107*10000*AC107*AB107</f>
        <v>11060625.8945677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8.5391231743871</v>
      </c>
      <c r="E108" s="13">
        <f t="shared" ref="E108:E119" si="114">D107</f>
        <v>9.78</v>
      </c>
      <c r="F108" s="9" t="s">
        <v>107</v>
      </c>
      <c r="G108" s="6">
        <v>2</v>
      </c>
      <c r="H108" s="11">
        <f t="shared" si="99"/>
        <v>8.5391231743871</v>
      </c>
      <c r="I108" s="11">
        <f t="shared" si="100"/>
        <v>281.689123174387</v>
      </c>
      <c r="J108" s="11">
        <f t="shared" si="101"/>
        <v>0.0513449674063907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5.36030016641725</v>
      </c>
      <c r="P108" s="11">
        <f t="shared" si="104"/>
        <v>0.275224437333165</v>
      </c>
      <c r="Q108" s="17">
        <f t="shared" si="105"/>
        <v>0.123850996799924</v>
      </c>
      <c r="R108" s="11">
        <f t="shared" si="106"/>
        <v>1.24320825</v>
      </c>
      <c r="S108" s="18">
        <f t="shared" si="107"/>
        <v>0.0996220840715335</v>
      </c>
      <c r="T108" s="3">
        <v>0.27</v>
      </c>
      <c r="U108" s="19">
        <f t="shared" si="108"/>
        <v>0.0268979626993141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0.234509735753843</v>
      </c>
      <c r="AC108" s="27">
        <f t="shared" si="110"/>
        <v>10.2321666666667</v>
      </c>
      <c r="AD108" s="1">
        <f t="shared" si="111"/>
        <v>0.45</v>
      </c>
      <c r="AE108" s="28">
        <f t="shared" si="112"/>
        <v>467.416666666667</v>
      </c>
      <c r="AF108" s="1">
        <f t="shared" si="113"/>
        <v>11215862.5091423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0.45</v>
      </c>
      <c r="C109" s="9">
        <v>2</v>
      </c>
      <c r="D109" s="12">
        <v>10.4044971110357</v>
      </c>
      <c r="E109" s="13">
        <f t="shared" si="114"/>
        <v>8.5391231743871</v>
      </c>
      <c r="F109" s="9" t="s">
        <v>107</v>
      </c>
      <c r="G109" s="6">
        <v>3</v>
      </c>
      <c r="H109" s="11">
        <f t="shared" si="99"/>
        <v>10.4044971110357</v>
      </c>
      <c r="I109" s="11">
        <f t="shared" si="100"/>
        <v>283.554497111036</v>
      </c>
      <c r="J109" s="11">
        <f t="shared" si="101"/>
        <v>0.0644544554814296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7.84776072908408</v>
      </c>
      <c r="P109" s="11">
        <f t="shared" si="104"/>
        <v>0.505823144541661</v>
      </c>
      <c r="Q109" s="17">
        <f t="shared" si="105"/>
        <v>0.227620415043748</v>
      </c>
      <c r="R109" s="11">
        <f t="shared" si="106"/>
        <v>1.24320825</v>
      </c>
      <c r="S109" s="18">
        <f t="shared" si="107"/>
        <v>0.183091139431988</v>
      </c>
      <c r="T109" s="3">
        <v>0.27</v>
      </c>
      <c r="U109" s="19">
        <f t="shared" si="108"/>
        <v>0.0494346076466367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0.241304534205461</v>
      </c>
      <c r="AC109" s="27">
        <f t="shared" si="110"/>
        <v>10.2321666666667</v>
      </c>
      <c r="AD109" s="1">
        <f t="shared" si="111"/>
        <v>0.45</v>
      </c>
      <c r="AE109" s="28">
        <f t="shared" si="112"/>
        <v>467.416666666667</v>
      </c>
      <c r="AF109" s="1">
        <f t="shared" si="113"/>
        <v>11540836.3315113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13.9787980077419</v>
      </c>
      <c r="E110" s="13">
        <f t="shared" si="114"/>
        <v>10.4044971110357</v>
      </c>
      <c r="F110" s="9" t="s">
        <v>107</v>
      </c>
      <c r="G110" s="6">
        <v>4</v>
      </c>
      <c r="H110" s="11">
        <f t="shared" si="99"/>
        <v>13.9787980077419</v>
      </c>
      <c r="I110" s="11">
        <f t="shared" si="100"/>
        <v>287.128798007742</v>
      </c>
      <c r="J110" s="11">
        <f t="shared" si="101"/>
        <v>0.0988315601574631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10.1046225845424</v>
      </c>
      <c r="P110" s="11">
        <f t="shared" si="104"/>
        <v>0.998655614832665</v>
      </c>
      <c r="Q110" s="17">
        <f t="shared" si="105"/>
        <v>0.449395026674699</v>
      </c>
      <c r="R110" s="11">
        <f t="shared" si="106"/>
        <v>1.24320825</v>
      </c>
      <c r="S110" s="18">
        <f t="shared" si="107"/>
        <v>0.361480087245801</v>
      </c>
      <c r="T110" s="3">
        <v>0.27</v>
      </c>
      <c r="U110" s="19">
        <f t="shared" si="108"/>
        <v>0.0975996235563662</v>
      </c>
      <c r="V110" s="3">
        <v>220.1</v>
      </c>
      <c r="W110" s="21">
        <v>12.1</v>
      </c>
      <c r="X110" s="21">
        <v>4.5</v>
      </c>
      <c r="Y110" s="21">
        <v>1.5</v>
      </c>
      <c r="Z110" s="21">
        <v>6.8</v>
      </c>
      <c r="AA110" s="3">
        <v>30.2</v>
      </c>
      <c r="AB110" s="2">
        <f t="shared" si="109"/>
        <v>0.304626286502244</v>
      </c>
      <c r="AC110" s="27">
        <f t="shared" si="110"/>
        <v>10.2321666666667</v>
      </c>
      <c r="AD110" s="1">
        <f t="shared" si="111"/>
        <v>0.45</v>
      </c>
      <c r="AE110" s="28">
        <f t="shared" si="112"/>
        <v>467.416666666667</v>
      </c>
      <c r="AF110" s="1">
        <f t="shared" si="113"/>
        <v>14569316.4298564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16.9065968503333</v>
      </c>
      <c r="E111" s="13">
        <f t="shared" si="114"/>
        <v>13.9787980077419</v>
      </c>
      <c r="F111" s="9" t="s">
        <v>107</v>
      </c>
      <c r="G111" s="6">
        <v>5</v>
      </c>
      <c r="H111" s="11">
        <f t="shared" si="99"/>
        <v>16.9065968503333</v>
      </c>
      <c r="I111" s="11">
        <f t="shared" si="100"/>
        <v>290.056596850333</v>
      </c>
      <c r="J111" s="11">
        <f t="shared" si="101"/>
        <v>0.139171861049109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8.65066862122427</v>
      </c>
      <c r="O111" s="11">
        <f t="shared" si="115"/>
        <v>3.21798334848549</v>
      </c>
      <c r="P111" s="11">
        <f t="shared" si="104"/>
        <v>0.447852731433769</v>
      </c>
      <c r="Q111" s="17">
        <f t="shared" si="105"/>
        <v>0.201533729145196</v>
      </c>
      <c r="R111" s="11">
        <f t="shared" si="106"/>
        <v>1.24320825</v>
      </c>
      <c r="S111" s="18">
        <f t="shared" si="107"/>
        <v>0.162107779726523</v>
      </c>
      <c r="T111" s="3">
        <v>0.27</v>
      </c>
      <c r="U111" s="19">
        <f t="shared" si="108"/>
        <v>0.0437691005261612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0.288396383808638</v>
      </c>
      <c r="AC111" s="27">
        <f t="shared" si="110"/>
        <v>10.2321666666667</v>
      </c>
      <c r="AD111" s="1">
        <f t="shared" si="111"/>
        <v>0.45</v>
      </c>
      <c r="AE111" s="28">
        <f t="shared" si="112"/>
        <v>467.416666666667</v>
      </c>
      <c r="AF111" s="1">
        <f t="shared" si="113"/>
        <v>13793091.2698941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19.2264973512903</v>
      </c>
      <c r="E112" s="13">
        <f t="shared" si="114"/>
        <v>16.9065968503333</v>
      </c>
      <c r="F112" s="9" t="s">
        <v>109</v>
      </c>
      <c r="G112" s="6">
        <v>6</v>
      </c>
      <c r="H112" s="11">
        <f t="shared" si="99"/>
        <v>19.2264973512903</v>
      </c>
      <c r="I112" s="11">
        <f t="shared" si="100"/>
        <v>292.37649735129</v>
      </c>
      <c r="J112" s="11">
        <f t="shared" si="101"/>
        <v>0.181646775136319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5.53281561705172</v>
      </c>
      <c r="P112" s="11">
        <f t="shared" si="104"/>
        <v>1.00501811426131</v>
      </c>
      <c r="Q112" s="17">
        <f t="shared" si="105"/>
        <v>0.45225815141759</v>
      </c>
      <c r="R112" s="11">
        <f t="shared" si="106"/>
        <v>1.24320825</v>
      </c>
      <c r="S112" s="18">
        <f t="shared" si="107"/>
        <v>0.363783100230866</v>
      </c>
      <c r="T112" s="3">
        <v>0.27</v>
      </c>
      <c r="U112" s="19">
        <f t="shared" si="108"/>
        <v>0.0982214370623339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09"/>
        <v>0.304813763274294</v>
      </c>
      <c r="AC112" s="27">
        <f t="shared" si="110"/>
        <v>10.2321666666667</v>
      </c>
      <c r="AD112" s="1">
        <f t="shared" si="111"/>
        <v>0.45</v>
      </c>
      <c r="AE112" s="28">
        <f t="shared" si="112"/>
        <v>467.416666666667</v>
      </c>
      <c r="AF112" s="1">
        <f t="shared" si="113"/>
        <v>14578282.8537544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20.1452990866667</v>
      </c>
      <c r="E113" s="13">
        <f t="shared" si="114"/>
        <v>19.2264973512903</v>
      </c>
      <c r="F113" s="9" t="s">
        <v>107</v>
      </c>
      <c r="G113" s="6">
        <v>7</v>
      </c>
      <c r="H113" s="11">
        <f t="shared" si="99"/>
        <v>20.1452990866667</v>
      </c>
      <c r="I113" s="11">
        <f t="shared" si="100"/>
        <v>293.295299086667</v>
      </c>
      <c r="J113" s="11">
        <f t="shared" si="101"/>
        <v>0.201620938763054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7.29048250279041</v>
      </c>
      <c r="P113" s="11">
        <f t="shared" si="104"/>
        <v>1.46991392624822</v>
      </c>
      <c r="Q113" s="17">
        <f t="shared" si="105"/>
        <v>0.6614612668117</v>
      </c>
      <c r="R113" s="11">
        <f t="shared" si="106"/>
        <v>1.24320825</v>
      </c>
      <c r="S113" s="18">
        <f t="shared" si="107"/>
        <v>0.53205990775214</v>
      </c>
      <c r="T113" s="3">
        <v>0.27</v>
      </c>
      <c r="U113" s="19">
        <f t="shared" si="108"/>
        <v>0.143656175093078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09"/>
        <v>0.318512336790563</v>
      </c>
      <c r="AC113" s="27">
        <f t="shared" si="110"/>
        <v>10.2321666666667</v>
      </c>
      <c r="AD113" s="1">
        <f t="shared" si="111"/>
        <v>0.45</v>
      </c>
      <c r="AE113" s="28">
        <f t="shared" si="112"/>
        <v>467.416666666667</v>
      </c>
      <c r="AF113" s="1">
        <f t="shared" si="113"/>
        <v>15233442.5068748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21.0835790383871</v>
      </c>
      <c r="E114" s="13">
        <f t="shared" si="114"/>
        <v>20.1452990866667</v>
      </c>
      <c r="F114" s="9" t="s">
        <v>107</v>
      </c>
      <c r="G114" s="6">
        <v>8</v>
      </c>
      <c r="H114" s="11">
        <f t="shared" si="99"/>
        <v>21.0835790383871</v>
      </c>
      <c r="I114" s="11">
        <f t="shared" si="100"/>
        <v>294.233579038387</v>
      </c>
      <c r="J114" s="11">
        <f t="shared" si="101"/>
        <v>0.224136226047223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8.58325357654219</v>
      </c>
      <c r="P114" s="11">
        <f t="shared" si="104"/>
        <v>1.9238180638525</v>
      </c>
      <c r="Q114" s="17">
        <f t="shared" si="105"/>
        <v>0.865718128733625</v>
      </c>
      <c r="R114" s="11">
        <f t="shared" si="106"/>
        <v>1.24320825</v>
      </c>
      <c r="S114" s="18">
        <f t="shared" si="107"/>
        <v>0.696358095060602</v>
      </c>
      <c r="T114" s="3">
        <v>0.27</v>
      </c>
      <c r="U114" s="19">
        <f t="shared" si="108"/>
        <v>0.188016685666363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09"/>
        <v>0.331887030728408</v>
      </c>
      <c r="AC114" s="27">
        <f t="shared" si="110"/>
        <v>10.2321666666667</v>
      </c>
      <c r="AD114" s="1">
        <f t="shared" si="111"/>
        <v>0.45</v>
      </c>
      <c r="AE114" s="28">
        <f t="shared" si="112"/>
        <v>467.416666666667</v>
      </c>
      <c r="AF114" s="1">
        <f t="shared" si="113"/>
        <v>15873112.0192152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20.4992329206452</v>
      </c>
      <c r="E115" s="13">
        <f t="shared" si="114"/>
        <v>21.0835790383871</v>
      </c>
      <c r="F115" s="9" t="s">
        <v>107</v>
      </c>
      <c r="G115" s="6">
        <v>9</v>
      </c>
      <c r="H115" s="11">
        <f t="shared" si="99"/>
        <v>20.4992329206452</v>
      </c>
      <c r="I115" s="11">
        <f t="shared" si="100"/>
        <v>293.649232920645</v>
      </c>
      <c r="J115" s="11">
        <f t="shared" si="101"/>
        <v>0.209852026752416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9.42212051268969</v>
      </c>
      <c r="P115" s="11">
        <f t="shared" si="104"/>
        <v>1.97725108589344</v>
      </c>
      <c r="Q115" s="17">
        <f t="shared" si="105"/>
        <v>0.88976298865205</v>
      </c>
      <c r="R115" s="11">
        <f t="shared" si="106"/>
        <v>1.24320825</v>
      </c>
      <c r="S115" s="18">
        <f t="shared" si="107"/>
        <v>0.715699070249936</v>
      </c>
      <c r="T115" s="3">
        <v>0.27</v>
      </c>
      <c r="U115" s="19">
        <f t="shared" si="108"/>
        <v>0.193238748967483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0.333461482813696</v>
      </c>
      <c r="AC115" s="27">
        <f t="shared" si="110"/>
        <v>10.2321666666667</v>
      </c>
      <c r="AD115" s="1">
        <f t="shared" si="111"/>
        <v>0.45</v>
      </c>
      <c r="AE115" s="28">
        <f t="shared" si="112"/>
        <v>467.416666666667</v>
      </c>
      <c r="AF115" s="1">
        <f t="shared" si="113"/>
        <v>15948413.1066479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19.3211939066667</v>
      </c>
      <c r="E116" s="13">
        <f t="shared" si="114"/>
        <v>20.4992329206452</v>
      </c>
      <c r="F116" s="9" t="s">
        <v>107</v>
      </c>
      <c r="G116" s="6">
        <v>10</v>
      </c>
      <c r="H116" s="11">
        <f t="shared" si="99"/>
        <v>19.3211939066667</v>
      </c>
      <c r="I116" s="11">
        <f t="shared" si="100"/>
        <v>292.471193906667</v>
      </c>
      <c r="J116" s="11">
        <f t="shared" si="101"/>
        <v>0.183616001320601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10.2075544267962</v>
      </c>
      <c r="P116" s="11">
        <f t="shared" si="104"/>
        <v>1.87427032711073</v>
      </c>
      <c r="Q116" s="17">
        <f t="shared" si="105"/>
        <v>0.843421647199827</v>
      </c>
      <c r="R116" s="11">
        <f t="shared" si="106"/>
        <v>1.24320825</v>
      </c>
      <c r="S116" s="18">
        <f t="shared" si="107"/>
        <v>0.678423463808117</v>
      </c>
      <c r="T116" s="3">
        <v>0.27</v>
      </c>
      <c r="U116" s="19">
        <f t="shared" si="108"/>
        <v>0.183174335228192</v>
      </c>
      <c r="V116" s="3">
        <v>220.1</v>
      </c>
      <c r="W116" s="21">
        <v>12.1</v>
      </c>
      <c r="X116" s="21">
        <v>4.5</v>
      </c>
      <c r="Y116" s="21">
        <v>1.5</v>
      </c>
      <c r="Z116" s="21">
        <v>6.8</v>
      </c>
      <c r="AA116" s="3">
        <v>30.2</v>
      </c>
      <c r="AB116" s="2">
        <f t="shared" si="109"/>
        <v>0.3304270620713</v>
      </c>
      <c r="AC116" s="27">
        <f t="shared" si="110"/>
        <v>10.2321666666667</v>
      </c>
      <c r="AD116" s="1">
        <f t="shared" si="111"/>
        <v>0.45</v>
      </c>
      <c r="AE116" s="28">
        <f t="shared" si="112"/>
        <v>467.416666666667</v>
      </c>
      <c r="AF116" s="1">
        <f t="shared" si="113"/>
        <v>15803286.3137998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15.3924324470968</v>
      </c>
      <c r="E117" s="13">
        <f t="shared" si="114"/>
        <v>19.3211939066667</v>
      </c>
      <c r="F117" s="9" t="s">
        <v>107</v>
      </c>
      <c r="G117" s="6">
        <v>11</v>
      </c>
      <c r="H117" s="11">
        <f t="shared" si="99"/>
        <v>15.3924324470968</v>
      </c>
      <c r="I117" s="11">
        <f t="shared" si="100"/>
        <v>288.542432447097</v>
      </c>
      <c r="J117" s="11">
        <f t="shared" si="101"/>
        <v>0.116693870884504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7.91661989470124</v>
      </c>
      <c r="O117" s="11">
        <f t="shared" si="115"/>
        <v>3.17934920498427</v>
      </c>
      <c r="P117" s="11">
        <f t="shared" si="104"/>
        <v>0.371010565623185</v>
      </c>
      <c r="Q117" s="17">
        <f t="shared" si="105"/>
        <v>0.166954754530433</v>
      </c>
      <c r="R117" s="11">
        <f t="shared" si="106"/>
        <v>1.24320825</v>
      </c>
      <c r="S117" s="18">
        <f t="shared" si="107"/>
        <v>0.134293473784809</v>
      </c>
      <c r="T117" s="3">
        <v>0.27</v>
      </c>
      <c r="U117" s="19">
        <f t="shared" si="108"/>
        <v>0.0362592379218985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0.237332160233452</v>
      </c>
      <c r="AC117" s="27">
        <f t="shared" si="110"/>
        <v>10.2321666666667</v>
      </c>
      <c r="AD117" s="1">
        <f t="shared" si="111"/>
        <v>0.45</v>
      </c>
      <c r="AE117" s="28">
        <f t="shared" si="112"/>
        <v>467.416666666667</v>
      </c>
      <c r="AF117" s="1">
        <f t="shared" si="113"/>
        <v>11350850.1880289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12.0945553176667</v>
      </c>
      <c r="E118" s="13">
        <f t="shared" si="114"/>
        <v>15.3924324470968</v>
      </c>
      <c r="F118" s="9" t="s">
        <v>109</v>
      </c>
      <c r="G118" s="6">
        <v>12</v>
      </c>
      <c r="H118" s="11">
        <f t="shared" si="99"/>
        <v>12.0945553176667</v>
      </c>
      <c r="I118" s="11">
        <f t="shared" si="100"/>
        <v>285.244555317667</v>
      </c>
      <c r="J118" s="11">
        <f t="shared" si="101"/>
        <v>0.0789971352220783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5.57102363936109</v>
      </c>
      <c r="P118" s="11">
        <f t="shared" si="104"/>
        <v>0.440094907764003</v>
      </c>
      <c r="Q118" s="17">
        <f t="shared" si="105"/>
        <v>0.198042708493801</v>
      </c>
      <c r="R118" s="11">
        <f t="shared" si="106"/>
        <v>1.24320825</v>
      </c>
      <c r="S118" s="18">
        <f t="shared" si="107"/>
        <v>0.159299705816625</v>
      </c>
      <c r="T118" s="3">
        <v>0.27</v>
      </c>
      <c r="U118" s="19">
        <f t="shared" si="108"/>
        <v>0.0430109205704888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0.239367792552002</v>
      </c>
      <c r="AC118" s="27">
        <f t="shared" si="110"/>
        <v>10.2321666666667</v>
      </c>
      <c r="AD118" s="1">
        <f t="shared" si="111"/>
        <v>0.45</v>
      </c>
      <c r="AE118" s="28">
        <f t="shared" si="112"/>
        <v>467.416666666667</v>
      </c>
      <c r="AF118" s="1">
        <f t="shared" si="113"/>
        <v>11448208.0743897</v>
      </c>
      <c r="AG118" s="1">
        <f>SUM(AF107:AF118)</f>
        <v>162415327.497682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10.0046342807097</v>
      </c>
      <c r="E119" s="13">
        <f t="shared" si="114"/>
        <v>12.0945553176667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9.78</v>
      </c>
      <c r="E123" s="9"/>
      <c r="F123" s="9"/>
      <c r="G123" s="6">
        <v>1</v>
      </c>
      <c r="H123" s="11">
        <f t="shared" ref="H123:H134" si="116">E124</f>
        <v>9.78</v>
      </c>
      <c r="I123" s="11">
        <f t="shared" ref="I123:I134" si="117">H123+273.15</f>
        <v>282.93</v>
      </c>
      <c r="J123" s="11">
        <f t="shared" ref="J123:J134" si="118">EXP(($C$18*(I123-$C$16))/($C$19*I123*$C$16))</f>
        <v>0.0597497845692684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0.0311427827131941</v>
      </c>
      <c r="Q123" s="17">
        <f t="shared" ref="Q123:Q134" si="122">P123*$B$125</f>
        <v>0.00934283481395822</v>
      </c>
      <c r="R123" s="11">
        <f t="shared" ref="R123:R134" si="123">L123*$B$125</f>
        <v>0.156366</v>
      </c>
      <c r="S123" s="18">
        <f t="shared" ref="S123:S134" si="124">Q123/R123</f>
        <v>0.0597497845692684</v>
      </c>
      <c r="T123" s="3">
        <v>0.01</v>
      </c>
      <c r="U123" s="19">
        <f t="shared" ref="U123:U134" si="125">S123*T123</f>
        <v>0.000597497845692684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0.00608749784569268</v>
      </c>
      <c r="AU123" s="27">
        <f t="shared" ref="AU123:AU134" si="129">$B$123/12</f>
        <v>52.122</v>
      </c>
      <c r="AV123" s="1">
        <f t="shared" ref="AV123:AV134" si="130">$B$125</f>
        <v>0.3</v>
      </c>
      <c r="AW123" s="2">
        <f>$E$10/12</f>
        <v>2.35</v>
      </c>
      <c r="AX123" s="1">
        <f t="shared" ref="AX123:AX134" si="131">AW123*10000*AV123*0.67*AU123*AT123</f>
        <v>1498.73141997577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8.5391231743871</v>
      </c>
      <c r="E124" s="13">
        <f t="shared" ref="E124:E135" si="132">D123</f>
        <v>9.78</v>
      </c>
      <c r="F124" s="9" t="s">
        <v>107</v>
      </c>
      <c r="G124" s="6">
        <v>2</v>
      </c>
      <c r="H124" s="11">
        <f t="shared" si="116"/>
        <v>8.5391231743871</v>
      </c>
      <c r="I124" s="11">
        <f t="shared" si="117"/>
        <v>281.689123174387</v>
      </c>
      <c r="J124" s="11">
        <f t="shared" si="118"/>
        <v>0.0513449674063907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1.01129721728681</v>
      </c>
      <c r="P124" s="11">
        <f t="shared" si="121"/>
        <v>0.0519250226597647</v>
      </c>
      <c r="Q124" s="17">
        <f t="shared" si="122"/>
        <v>0.0155775067979294</v>
      </c>
      <c r="R124" s="11">
        <f t="shared" si="123"/>
        <v>0.156366</v>
      </c>
      <c r="S124" s="18">
        <f t="shared" si="124"/>
        <v>0.0996220840715335</v>
      </c>
      <c r="T124" s="3">
        <v>0.01</v>
      </c>
      <c r="U124" s="19">
        <f t="shared" si="125"/>
        <v>0.000996220840715335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0.00648622084071534</v>
      </c>
      <c r="AU124" s="27">
        <f t="shared" si="129"/>
        <v>52.122</v>
      </c>
      <c r="AV124" s="1">
        <f t="shared" si="130"/>
        <v>0.3</v>
      </c>
      <c r="AW124" s="2">
        <f t="shared" ref="AW124:AW134" si="134">$E$10/12</f>
        <v>2.35</v>
      </c>
      <c r="AX124" s="1">
        <f t="shared" si="131"/>
        <v>1596.8963303634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10.4044971110357</v>
      </c>
      <c r="E125" s="13">
        <f t="shared" si="132"/>
        <v>8.5391231743871</v>
      </c>
      <c r="F125" s="9" t="s">
        <v>107</v>
      </c>
      <c r="G125" s="6">
        <v>3</v>
      </c>
      <c r="H125" s="11">
        <f t="shared" si="116"/>
        <v>10.4044971110357</v>
      </c>
      <c r="I125" s="11">
        <f t="shared" si="117"/>
        <v>283.554497111036</v>
      </c>
      <c r="J125" s="11">
        <f t="shared" si="118"/>
        <v>0.0644544554814296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1.48059219462704</v>
      </c>
      <c r="P125" s="11">
        <f t="shared" si="121"/>
        <v>0.0954307636947407</v>
      </c>
      <c r="Q125" s="17">
        <f t="shared" si="122"/>
        <v>0.0286292291084222</v>
      </c>
      <c r="R125" s="11">
        <f t="shared" si="123"/>
        <v>0.156366</v>
      </c>
      <c r="S125" s="18">
        <f t="shared" si="124"/>
        <v>0.183091139431988</v>
      </c>
      <c r="T125" s="3">
        <v>0.01</v>
      </c>
      <c r="U125" s="19">
        <f t="shared" si="125"/>
        <v>0.00183091139431988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0.00732091139431988</v>
      </c>
      <c r="AU125" s="27">
        <f t="shared" si="129"/>
        <v>52.122</v>
      </c>
      <c r="AV125" s="1">
        <f t="shared" si="130"/>
        <v>0.3</v>
      </c>
      <c r="AW125" s="2">
        <f t="shared" si="134"/>
        <v>2.35</v>
      </c>
      <c r="AX125" s="1">
        <f t="shared" si="131"/>
        <v>1802.39569814211</v>
      </c>
    </row>
    <row r="126" s="1" customFormat="1" spans="1:50">
      <c r="A126" s="6"/>
      <c r="B126" s="6"/>
      <c r="C126" s="9">
        <v>3</v>
      </c>
      <c r="D126" s="12">
        <v>13.9787980077419</v>
      </c>
      <c r="E126" s="13">
        <f t="shared" si="132"/>
        <v>10.4044971110357</v>
      </c>
      <c r="F126" s="9" t="s">
        <v>107</v>
      </c>
      <c r="G126" s="6">
        <v>4</v>
      </c>
      <c r="H126" s="11">
        <f t="shared" si="116"/>
        <v>13.9787980077419</v>
      </c>
      <c r="I126" s="11">
        <f t="shared" si="117"/>
        <v>287.128798007742</v>
      </c>
      <c r="J126" s="11">
        <f t="shared" si="118"/>
        <v>0.0988315601574631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1.9063814309323</v>
      </c>
      <c r="P126" s="11">
        <f t="shared" si="121"/>
        <v>0.188410651074256</v>
      </c>
      <c r="Q126" s="17">
        <f t="shared" si="122"/>
        <v>0.0565231953222769</v>
      </c>
      <c r="R126" s="11">
        <f t="shared" si="123"/>
        <v>0.156366</v>
      </c>
      <c r="S126" s="18">
        <f t="shared" si="124"/>
        <v>0.361480087245801</v>
      </c>
      <c r="T126" s="3">
        <v>0.01</v>
      </c>
      <c r="U126" s="19">
        <f t="shared" si="125"/>
        <v>0.00361480087245801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0.005</v>
      </c>
      <c r="AF126" s="3">
        <v>0.49</v>
      </c>
      <c r="AG126" s="19">
        <f t="shared" si="126"/>
        <v>0.00245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0.013564800872458</v>
      </c>
      <c r="AU126" s="27">
        <f t="shared" si="129"/>
        <v>52.122</v>
      </c>
      <c r="AV126" s="1">
        <f t="shared" si="130"/>
        <v>0.3</v>
      </c>
      <c r="AW126" s="2">
        <f t="shared" si="134"/>
        <v>2.35</v>
      </c>
      <c r="AX126" s="1">
        <f t="shared" si="131"/>
        <v>3339.63046699925</v>
      </c>
    </row>
    <row r="127" s="1" customFormat="1" spans="1:50">
      <c r="A127" s="6"/>
      <c r="B127" s="6"/>
      <c r="C127" s="9">
        <v>4</v>
      </c>
      <c r="D127" s="12">
        <v>16.9065968503333</v>
      </c>
      <c r="E127" s="13">
        <f t="shared" si="132"/>
        <v>13.9787980077419</v>
      </c>
      <c r="F127" s="9" t="s">
        <v>107</v>
      </c>
      <c r="G127" s="6">
        <v>5</v>
      </c>
      <c r="H127" s="11">
        <f t="shared" si="116"/>
        <v>16.9065968503333</v>
      </c>
      <c r="I127" s="11">
        <f t="shared" si="117"/>
        <v>290.056596850333</v>
      </c>
      <c r="J127" s="11">
        <f t="shared" si="118"/>
        <v>0.139171861049109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1.63207224086514</v>
      </c>
      <c r="O127" s="11">
        <f t="shared" si="133"/>
        <v>0.607118538992902</v>
      </c>
      <c r="P127" s="11">
        <f t="shared" si="121"/>
        <v>0.0844938169490582</v>
      </c>
      <c r="Q127" s="17">
        <f t="shared" si="122"/>
        <v>0.0253481450847175</v>
      </c>
      <c r="R127" s="11">
        <f t="shared" si="123"/>
        <v>0.156366</v>
      </c>
      <c r="S127" s="18">
        <f t="shared" si="124"/>
        <v>0.162107779726523</v>
      </c>
      <c r="T127" s="3">
        <v>0.01</v>
      </c>
      <c r="U127" s="19">
        <f t="shared" si="125"/>
        <v>0.00162107779726523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0.0115710777972652</v>
      </c>
      <c r="AU127" s="27">
        <f t="shared" si="129"/>
        <v>52.122</v>
      </c>
      <c r="AV127" s="1">
        <f t="shared" si="130"/>
        <v>0.3</v>
      </c>
      <c r="AW127" s="2">
        <f t="shared" si="134"/>
        <v>2.35</v>
      </c>
      <c r="AX127" s="1">
        <f t="shared" si="131"/>
        <v>2848.77930100888</v>
      </c>
    </row>
    <row r="128" s="1" customFormat="1" spans="1:50">
      <c r="A128" s="6"/>
      <c r="B128" s="6"/>
      <c r="C128" s="9">
        <v>5</v>
      </c>
      <c r="D128" s="12">
        <v>19.2264973512903</v>
      </c>
      <c r="E128" s="13">
        <f t="shared" si="132"/>
        <v>16.9065968503333</v>
      </c>
      <c r="F128" s="9" t="s">
        <v>109</v>
      </c>
      <c r="G128" s="6">
        <v>6</v>
      </c>
      <c r="H128" s="11">
        <f t="shared" si="116"/>
        <v>19.2264973512903</v>
      </c>
      <c r="I128" s="11">
        <f t="shared" si="117"/>
        <v>292.37649735129</v>
      </c>
      <c r="J128" s="11">
        <f t="shared" si="118"/>
        <v>0.181646775136319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1.04384472204384</v>
      </c>
      <c r="P128" s="11">
        <f t="shared" si="121"/>
        <v>0.189611027502332</v>
      </c>
      <c r="Q128" s="17">
        <f t="shared" si="122"/>
        <v>0.0568833082506996</v>
      </c>
      <c r="R128" s="11">
        <f t="shared" si="123"/>
        <v>0.156366</v>
      </c>
      <c r="S128" s="18">
        <f t="shared" si="124"/>
        <v>0.363783100230866</v>
      </c>
      <c r="T128" s="3">
        <v>0.01</v>
      </c>
      <c r="U128" s="19">
        <f t="shared" si="125"/>
        <v>0.00363783100230866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0.0135878310023087</v>
      </c>
      <c r="AU128" s="27">
        <f t="shared" si="129"/>
        <v>52.122</v>
      </c>
      <c r="AV128" s="1">
        <f t="shared" si="130"/>
        <v>0.3</v>
      </c>
      <c r="AW128" s="2">
        <f t="shared" si="134"/>
        <v>2.35</v>
      </c>
      <c r="AX128" s="1">
        <f t="shared" si="131"/>
        <v>3345.30044505727</v>
      </c>
    </row>
    <row r="129" s="1" customFormat="1" spans="1:50">
      <c r="A129" s="6"/>
      <c r="B129" s="6"/>
      <c r="C129" s="9">
        <v>6</v>
      </c>
      <c r="D129" s="12">
        <v>20.1452990866667</v>
      </c>
      <c r="E129" s="13">
        <f t="shared" si="132"/>
        <v>19.2264973512903</v>
      </c>
      <c r="F129" s="9" t="s">
        <v>107</v>
      </c>
      <c r="G129" s="6">
        <v>7</v>
      </c>
      <c r="H129" s="11">
        <f t="shared" si="116"/>
        <v>20.1452990866667</v>
      </c>
      <c r="I129" s="11">
        <f t="shared" si="117"/>
        <v>293.295299086667</v>
      </c>
      <c r="J129" s="11">
        <f t="shared" si="118"/>
        <v>0.201620938763054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1.37545369454151</v>
      </c>
      <c r="P129" s="11">
        <f t="shared" si="121"/>
        <v>0.277320265118571</v>
      </c>
      <c r="Q129" s="17">
        <f t="shared" si="122"/>
        <v>0.0831960795355712</v>
      </c>
      <c r="R129" s="11">
        <f t="shared" si="123"/>
        <v>0.156366</v>
      </c>
      <c r="S129" s="18">
        <f t="shared" si="124"/>
        <v>0.53205990775214</v>
      </c>
      <c r="T129" s="3">
        <v>0.01</v>
      </c>
      <c r="U129" s="19">
        <f t="shared" si="125"/>
        <v>0.0053205990775214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0.0152705990775214</v>
      </c>
      <c r="AU129" s="27">
        <f t="shared" si="129"/>
        <v>52.122</v>
      </c>
      <c r="AV129" s="1">
        <f t="shared" si="130"/>
        <v>0.3</v>
      </c>
      <c r="AW129" s="2">
        <f t="shared" si="134"/>
        <v>2.35</v>
      </c>
      <c r="AX129" s="1">
        <f t="shared" si="131"/>
        <v>3759.59502893757</v>
      </c>
    </row>
    <row r="130" s="1" customFormat="1" spans="1:50">
      <c r="A130" s="6"/>
      <c r="B130" s="6"/>
      <c r="C130" s="9">
        <v>7</v>
      </c>
      <c r="D130" s="12">
        <v>21.0835790383871</v>
      </c>
      <c r="E130" s="13">
        <f t="shared" si="132"/>
        <v>20.1452990866667</v>
      </c>
      <c r="F130" s="9" t="s">
        <v>107</v>
      </c>
      <c r="G130" s="6">
        <v>8</v>
      </c>
      <c r="H130" s="11">
        <f t="shared" si="116"/>
        <v>21.0835790383871</v>
      </c>
      <c r="I130" s="11">
        <f t="shared" si="117"/>
        <v>294.233579038387</v>
      </c>
      <c r="J130" s="11">
        <f t="shared" si="118"/>
        <v>0.224136226047223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1.61935342942294</v>
      </c>
      <c r="P130" s="11">
        <f t="shared" si="121"/>
        <v>0.362955766307487</v>
      </c>
      <c r="Q130" s="17">
        <f t="shared" si="122"/>
        <v>0.108886729892246</v>
      </c>
      <c r="R130" s="11">
        <f t="shared" si="123"/>
        <v>0.156366</v>
      </c>
      <c r="S130" s="18">
        <f t="shared" si="124"/>
        <v>0.696358095060602</v>
      </c>
      <c r="T130" s="3">
        <v>0.01</v>
      </c>
      <c r="U130" s="19">
        <f t="shared" si="125"/>
        <v>0.00696358095060602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0.016913580950606</v>
      </c>
      <c r="AU130" s="27">
        <f t="shared" si="129"/>
        <v>52.122</v>
      </c>
      <c r="AV130" s="1">
        <f t="shared" si="130"/>
        <v>0.3</v>
      </c>
      <c r="AW130" s="2">
        <f t="shared" si="134"/>
        <v>2.35</v>
      </c>
      <c r="AX130" s="1">
        <f t="shared" si="131"/>
        <v>4164.09431880341</v>
      </c>
    </row>
    <row r="131" s="1" customFormat="1" spans="1:50">
      <c r="A131" s="6"/>
      <c r="B131" s="6"/>
      <c r="C131" s="9">
        <v>8</v>
      </c>
      <c r="D131" s="12">
        <v>20.4992329206452</v>
      </c>
      <c r="E131" s="13">
        <f t="shared" si="132"/>
        <v>21.0835790383871</v>
      </c>
      <c r="F131" s="9" t="s">
        <v>107</v>
      </c>
      <c r="G131" s="6">
        <v>9</v>
      </c>
      <c r="H131" s="11">
        <f t="shared" si="116"/>
        <v>20.4992329206452</v>
      </c>
      <c r="I131" s="11">
        <f t="shared" si="117"/>
        <v>293.649232920645</v>
      </c>
      <c r="J131" s="11">
        <f t="shared" si="118"/>
        <v>0.209852026752416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1.77761766311545</v>
      </c>
      <c r="P131" s="11">
        <f t="shared" si="121"/>
        <v>0.373036669395672</v>
      </c>
      <c r="Q131" s="17">
        <f t="shared" si="122"/>
        <v>0.111911000818701</v>
      </c>
      <c r="R131" s="11">
        <f t="shared" si="123"/>
        <v>0.156366</v>
      </c>
      <c r="S131" s="18">
        <f t="shared" si="124"/>
        <v>0.715699070249936</v>
      </c>
      <c r="T131" s="3">
        <v>0.01</v>
      </c>
      <c r="U131" s="19">
        <f t="shared" si="125"/>
        <v>0.00715699070249936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0.0171069907024994</v>
      </c>
      <c r="AU131" s="27">
        <f t="shared" si="129"/>
        <v>52.122</v>
      </c>
      <c r="AV131" s="1">
        <f t="shared" si="130"/>
        <v>0.3</v>
      </c>
      <c r="AW131" s="2">
        <f t="shared" si="134"/>
        <v>2.35</v>
      </c>
      <c r="AX131" s="1">
        <f t="shared" si="131"/>
        <v>4211.71146454045</v>
      </c>
    </row>
    <row r="132" s="1" customFormat="1" spans="1:50">
      <c r="A132" s="6"/>
      <c r="B132" s="6"/>
      <c r="C132" s="9">
        <v>9</v>
      </c>
      <c r="D132" s="12">
        <v>19.3211939066667</v>
      </c>
      <c r="E132" s="13">
        <f t="shared" si="132"/>
        <v>20.4992329206452</v>
      </c>
      <c r="F132" s="9" t="s">
        <v>107</v>
      </c>
      <c r="G132" s="6">
        <v>10</v>
      </c>
      <c r="H132" s="11">
        <f t="shared" si="116"/>
        <v>19.3211939066667</v>
      </c>
      <c r="I132" s="11">
        <f t="shared" si="117"/>
        <v>292.471193906667</v>
      </c>
      <c r="J132" s="11">
        <f t="shared" si="118"/>
        <v>0.183616001320601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1.92580099371978</v>
      </c>
      <c r="P132" s="11">
        <f t="shared" si="121"/>
        <v>0.353607877806067</v>
      </c>
      <c r="Q132" s="17">
        <f t="shared" si="122"/>
        <v>0.10608236334182</v>
      </c>
      <c r="R132" s="11">
        <f t="shared" si="123"/>
        <v>0.156366</v>
      </c>
      <c r="S132" s="18">
        <f t="shared" si="124"/>
        <v>0.678423463808117</v>
      </c>
      <c r="T132" s="3">
        <v>0.01</v>
      </c>
      <c r="U132" s="19">
        <f t="shared" si="125"/>
        <v>0.00678423463808117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0.005</v>
      </c>
      <c r="AF132" s="3">
        <v>0.49</v>
      </c>
      <c r="AG132" s="19">
        <f t="shared" si="126"/>
        <v>0.00245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0.0167342346380812</v>
      </c>
      <c r="AU132" s="27">
        <f t="shared" si="129"/>
        <v>52.122</v>
      </c>
      <c r="AV132" s="1">
        <f t="shared" si="130"/>
        <v>0.3</v>
      </c>
      <c r="AW132" s="2">
        <f t="shared" si="134"/>
        <v>2.35</v>
      </c>
      <c r="AX132" s="1">
        <f t="shared" si="131"/>
        <v>4119.93956746696</v>
      </c>
    </row>
    <row r="133" s="1" customFormat="1" spans="1:50">
      <c r="A133" s="6"/>
      <c r="B133" s="6"/>
      <c r="C133" s="9">
        <v>10</v>
      </c>
      <c r="D133" s="12">
        <v>15.3924324470968</v>
      </c>
      <c r="E133" s="13">
        <f t="shared" si="132"/>
        <v>19.3211939066667</v>
      </c>
      <c r="F133" s="9" t="s">
        <v>107</v>
      </c>
      <c r="G133" s="6">
        <v>11</v>
      </c>
      <c r="H133" s="11">
        <f t="shared" si="116"/>
        <v>15.3924324470968</v>
      </c>
      <c r="I133" s="11">
        <f t="shared" si="117"/>
        <v>288.542432447097</v>
      </c>
      <c r="J133" s="11">
        <f t="shared" si="118"/>
        <v>0.116693870884504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1.49358346011803</v>
      </c>
      <c r="O133" s="11">
        <f t="shared" si="133"/>
        <v>0.599829655795686</v>
      </c>
      <c r="P133" s="11">
        <f t="shared" si="121"/>
        <v>0.0699964444061182</v>
      </c>
      <c r="Q133" s="17">
        <f t="shared" si="122"/>
        <v>0.0209989333218355</v>
      </c>
      <c r="R133" s="11">
        <f t="shared" si="123"/>
        <v>0.156366</v>
      </c>
      <c r="S133" s="18">
        <f t="shared" si="124"/>
        <v>0.134293473784809</v>
      </c>
      <c r="T133" s="3">
        <v>0.01</v>
      </c>
      <c r="U133" s="19">
        <f t="shared" si="125"/>
        <v>0.00134293473784809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0.00683293473784809</v>
      </c>
      <c r="AU133" s="27">
        <f t="shared" si="129"/>
        <v>52.122</v>
      </c>
      <c r="AV133" s="1">
        <f t="shared" si="130"/>
        <v>0.3</v>
      </c>
      <c r="AW133" s="2">
        <f t="shared" si="134"/>
        <v>2.35</v>
      </c>
      <c r="AX133" s="1">
        <f t="shared" si="131"/>
        <v>1682.2566909823</v>
      </c>
    </row>
    <row r="134" s="1" customFormat="1" spans="1:51">
      <c r="A134" s="6"/>
      <c r="B134" s="6"/>
      <c r="C134" s="9">
        <v>11</v>
      </c>
      <c r="D134" s="12">
        <v>12.0945553176667</v>
      </c>
      <c r="E134" s="13">
        <f t="shared" si="132"/>
        <v>15.3924324470968</v>
      </c>
      <c r="F134" s="9" t="s">
        <v>109</v>
      </c>
      <c r="G134" s="6">
        <v>12</v>
      </c>
      <c r="H134" s="11">
        <f t="shared" si="116"/>
        <v>12.0945553176667</v>
      </c>
      <c r="I134" s="11">
        <f t="shared" si="117"/>
        <v>285.244555317667</v>
      </c>
      <c r="J134" s="11">
        <f t="shared" si="118"/>
        <v>0.0789971352220783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1.05105321138957</v>
      </c>
      <c r="P134" s="11">
        <f t="shared" si="121"/>
        <v>0.0830301926657413</v>
      </c>
      <c r="Q134" s="17">
        <f t="shared" si="122"/>
        <v>0.0249090577997224</v>
      </c>
      <c r="R134" s="11">
        <f t="shared" si="123"/>
        <v>0.156366</v>
      </c>
      <c r="S134" s="18">
        <f t="shared" si="124"/>
        <v>0.159299705816625</v>
      </c>
      <c r="T134" s="3">
        <v>0.01</v>
      </c>
      <c r="U134" s="19">
        <f t="shared" si="125"/>
        <v>0.00159299705816625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0.00708299705816625</v>
      </c>
      <c r="AU134" s="27">
        <f t="shared" si="129"/>
        <v>52.122</v>
      </c>
      <c r="AV134" s="1">
        <f t="shared" si="130"/>
        <v>0.3</v>
      </c>
      <c r="AW134" s="2">
        <f t="shared" si="134"/>
        <v>2.35</v>
      </c>
      <c r="AX134" s="1">
        <f t="shared" si="131"/>
        <v>1743.82160088663</v>
      </c>
      <c r="AY134" s="1">
        <f>SUM(AX123:AX134)</f>
        <v>34113.152333164</v>
      </c>
    </row>
    <row r="135" s="1" customFormat="1" spans="1:46">
      <c r="A135" s="6"/>
      <c r="B135" s="6"/>
      <c r="C135" s="9">
        <v>12</v>
      </c>
      <c r="D135" s="12">
        <v>10.0046342807097</v>
      </c>
      <c r="E135" s="13">
        <f t="shared" si="132"/>
        <v>12.0945553176667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9.78</v>
      </c>
      <c r="E139" s="9"/>
      <c r="F139" s="9"/>
      <c r="G139" s="6">
        <v>1</v>
      </c>
      <c r="H139" s="11">
        <f t="shared" ref="H139:H150" si="135">E140</f>
        <v>9.78</v>
      </c>
      <c r="I139" s="11">
        <f t="shared" ref="I139:I150" si="136">H139+273.15</f>
        <v>282.93</v>
      </c>
      <c r="J139" s="11">
        <f t="shared" ref="J139:J150" si="137">EXP(($C$18*(I139-$C$16))/($C$19*I139*$C$16))</f>
        <v>0.0597497845692684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0.0170107636668707</v>
      </c>
      <c r="Q139" s="17">
        <f t="shared" ref="Q139:Q150" si="141">P139*$B$125</f>
        <v>0.00510322910006121</v>
      </c>
      <c r="R139" s="11">
        <f t="shared" ref="R139:R150" si="142">L139*$B$125</f>
        <v>0.08541</v>
      </c>
      <c r="S139" s="18">
        <f t="shared" ref="S139:S150" si="143">Q139/R139</f>
        <v>0.0597497845692684</v>
      </c>
      <c r="T139" s="3">
        <v>0.01</v>
      </c>
      <c r="U139" s="19">
        <f t="shared" ref="U139:U150" si="144">S139*T139</f>
        <v>0.000597497845692684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0.00608749784569268</v>
      </c>
      <c r="AU139" s="27">
        <f t="shared" ref="AU139:AU150" si="148">$B$139/12</f>
        <v>28.47</v>
      </c>
      <c r="AV139" s="1">
        <f t="shared" ref="AV139:AV150" si="149">$B$125</f>
        <v>0.3</v>
      </c>
      <c r="AW139" s="2">
        <f>$E$11/12</f>
        <v>1</v>
      </c>
      <c r="AX139" s="1">
        <f t="shared" ref="AX139:AX150" si="150">AW139*10000*AV139*0.67*AU139*AT139</f>
        <v>348.35523797041</v>
      </c>
      <c r="AZ139" s="2">
        <f>$E$12/12</f>
        <v>1.6</v>
      </c>
      <c r="BA139" s="1">
        <f t="shared" ref="BA139:BA150" si="151">AZ139*10000*AV139*0.67*AU139*AT139</f>
        <v>557.368380752656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8.5391231743871</v>
      </c>
      <c r="E140" s="13">
        <f t="shared" ref="E140:E151" si="152">D139</f>
        <v>9.78</v>
      </c>
      <c r="F140" s="9" t="s">
        <v>107</v>
      </c>
      <c r="G140" s="6">
        <v>2</v>
      </c>
      <c r="H140" s="11">
        <f t="shared" si="135"/>
        <v>8.5391231743871</v>
      </c>
      <c r="I140" s="11">
        <f t="shared" si="136"/>
        <v>281.689123174387</v>
      </c>
      <c r="J140" s="11">
        <f t="shared" si="137"/>
        <v>0.0513449674063907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0.552389236333129</v>
      </c>
      <c r="P140" s="11">
        <f t="shared" si="140"/>
        <v>0.0283624073351656</v>
      </c>
      <c r="Q140" s="17">
        <f t="shared" si="141"/>
        <v>0.00850872220054968</v>
      </c>
      <c r="R140" s="11">
        <f t="shared" si="142"/>
        <v>0.08541</v>
      </c>
      <c r="S140" s="18">
        <f t="shared" si="143"/>
        <v>0.0996220840715335</v>
      </c>
      <c r="T140" s="3">
        <v>0.01</v>
      </c>
      <c r="U140" s="19">
        <f t="shared" si="144"/>
        <v>0.000996220840715335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0.00648622084071534</v>
      </c>
      <c r="AU140" s="27">
        <f t="shared" si="148"/>
        <v>28.47</v>
      </c>
      <c r="AV140" s="1">
        <f t="shared" si="149"/>
        <v>0.3</v>
      </c>
      <c r="AW140" s="2">
        <f t="shared" ref="AW140:AW150" si="154">$E$11/12</f>
        <v>1</v>
      </c>
      <c r="AX140" s="1">
        <f t="shared" si="150"/>
        <v>371.172041743683</v>
      </c>
      <c r="AZ140" s="2">
        <f t="shared" ref="AZ140:AZ150" si="155">$E$12/12</f>
        <v>1.6</v>
      </c>
      <c r="BA140" s="1">
        <f t="shared" si="151"/>
        <v>593.875266789893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10.4044971110357</v>
      </c>
      <c r="E141" s="13">
        <f t="shared" si="152"/>
        <v>8.5391231743871</v>
      </c>
      <c r="F141" s="9" t="s">
        <v>107</v>
      </c>
      <c r="G141" s="6">
        <v>3</v>
      </c>
      <c r="H141" s="11">
        <f t="shared" si="135"/>
        <v>10.4044971110357</v>
      </c>
      <c r="I141" s="11">
        <f t="shared" si="136"/>
        <v>283.554497111036</v>
      </c>
      <c r="J141" s="11">
        <f t="shared" si="137"/>
        <v>0.0644544554814296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0.808726828997964</v>
      </c>
      <c r="P141" s="11">
        <f t="shared" si="140"/>
        <v>0.052126047396287</v>
      </c>
      <c r="Q141" s="17">
        <f t="shared" si="141"/>
        <v>0.0156378142188861</v>
      </c>
      <c r="R141" s="11">
        <f t="shared" si="142"/>
        <v>0.08541</v>
      </c>
      <c r="S141" s="18">
        <f t="shared" si="143"/>
        <v>0.183091139431988</v>
      </c>
      <c r="T141" s="3">
        <v>0.01</v>
      </c>
      <c r="U141" s="19">
        <f t="shared" si="144"/>
        <v>0.00183091139431988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0.00732091139431988</v>
      </c>
      <c r="AU141" s="27">
        <f t="shared" si="148"/>
        <v>28.47</v>
      </c>
      <c r="AV141" s="1">
        <f t="shared" si="149"/>
        <v>0.3</v>
      </c>
      <c r="AW141" s="2">
        <f t="shared" si="154"/>
        <v>1</v>
      </c>
      <c r="AX141" s="1">
        <f t="shared" si="150"/>
        <v>418.936958266537</v>
      </c>
      <c r="AZ141" s="2">
        <f t="shared" si="155"/>
        <v>1.6</v>
      </c>
      <c r="BA141" s="1">
        <f t="shared" si="151"/>
        <v>670.299133226459</v>
      </c>
    </row>
    <row r="142" s="1" customFormat="1" spans="1:53">
      <c r="A142" s="6"/>
      <c r="B142" s="6"/>
      <c r="C142" s="9">
        <v>3</v>
      </c>
      <c r="D142" s="12">
        <v>13.9787980077419</v>
      </c>
      <c r="E142" s="13">
        <f t="shared" si="152"/>
        <v>10.4044971110357</v>
      </c>
      <c r="F142" s="9" t="s">
        <v>107</v>
      </c>
      <c r="G142" s="6">
        <v>4</v>
      </c>
      <c r="H142" s="11">
        <f t="shared" si="135"/>
        <v>13.9787980077419</v>
      </c>
      <c r="I142" s="11">
        <f t="shared" si="136"/>
        <v>287.128798007742</v>
      </c>
      <c r="J142" s="11">
        <f t="shared" si="137"/>
        <v>0.0988315601574631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1.04130078160168</v>
      </c>
      <c r="P142" s="11">
        <f t="shared" si="140"/>
        <v>0.102913380838879</v>
      </c>
      <c r="Q142" s="17">
        <f t="shared" si="141"/>
        <v>0.0308740142516638</v>
      </c>
      <c r="R142" s="11">
        <f t="shared" si="142"/>
        <v>0.08541</v>
      </c>
      <c r="S142" s="18">
        <f t="shared" si="143"/>
        <v>0.361480087245801</v>
      </c>
      <c r="T142" s="3">
        <v>0.01</v>
      </c>
      <c r="U142" s="19">
        <f t="shared" si="144"/>
        <v>0.00361480087245801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0.005</v>
      </c>
      <c r="AF142" s="3">
        <v>0.49</v>
      </c>
      <c r="AG142" s="19">
        <f t="shared" si="145"/>
        <v>0.00245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0.013564800872458</v>
      </c>
      <c r="AU142" s="27">
        <f t="shared" si="148"/>
        <v>28.47</v>
      </c>
      <c r="AV142" s="1">
        <f t="shared" si="149"/>
        <v>0.3</v>
      </c>
      <c r="AW142" s="2">
        <f t="shared" si="154"/>
        <v>1</v>
      </c>
      <c r="AX142" s="1">
        <f t="shared" si="150"/>
        <v>776.241660486148</v>
      </c>
      <c r="AZ142" s="2">
        <f t="shared" si="155"/>
        <v>1.6</v>
      </c>
      <c r="BA142" s="1">
        <f t="shared" si="151"/>
        <v>1241.98665677784</v>
      </c>
    </row>
    <row r="143" s="1" customFormat="1" spans="1:53">
      <c r="A143" s="6"/>
      <c r="B143" s="6"/>
      <c r="C143" s="9">
        <v>4</v>
      </c>
      <c r="D143" s="12">
        <v>16.9065968503333</v>
      </c>
      <c r="E143" s="13">
        <f t="shared" si="152"/>
        <v>13.9787980077419</v>
      </c>
      <c r="F143" s="9" t="s">
        <v>107</v>
      </c>
      <c r="G143" s="6">
        <v>5</v>
      </c>
      <c r="H143" s="11">
        <f t="shared" si="135"/>
        <v>16.9065968503333</v>
      </c>
      <c r="I143" s="11">
        <f t="shared" si="136"/>
        <v>290.056596850333</v>
      </c>
      <c r="J143" s="11">
        <f t="shared" si="137"/>
        <v>0.139171861049109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0.891468030724657</v>
      </c>
      <c r="O143" s="11">
        <f t="shared" si="153"/>
        <v>0.33161937003814</v>
      </c>
      <c r="P143" s="11">
        <f t="shared" si="140"/>
        <v>0.046152084888141</v>
      </c>
      <c r="Q143" s="17">
        <f t="shared" si="141"/>
        <v>0.0138456254664423</v>
      </c>
      <c r="R143" s="11">
        <f t="shared" si="142"/>
        <v>0.08541</v>
      </c>
      <c r="S143" s="18">
        <f t="shared" si="143"/>
        <v>0.162107779726523</v>
      </c>
      <c r="T143" s="3">
        <v>0.01</v>
      </c>
      <c r="U143" s="19">
        <f t="shared" si="144"/>
        <v>0.00162107779726523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0.0115710777972652</v>
      </c>
      <c r="AU143" s="27">
        <f t="shared" si="148"/>
        <v>28.47</v>
      </c>
      <c r="AV143" s="1">
        <f t="shared" si="149"/>
        <v>0.3</v>
      </c>
      <c r="AW143" s="2">
        <f t="shared" si="154"/>
        <v>1</v>
      </c>
      <c r="AX143" s="1">
        <f t="shared" si="150"/>
        <v>662.151455625164</v>
      </c>
      <c r="AZ143" s="2">
        <f t="shared" si="155"/>
        <v>1.6</v>
      </c>
      <c r="BA143" s="1">
        <f t="shared" si="151"/>
        <v>1059.44232900026</v>
      </c>
    </row>
    <row r="144" s="1" customFormat="1" spans="1:53">
      <c r="A144" s="6"/>
      <c r="B144" s="6"/>
      <c r="C144" s="9">
        <v>5</v>
      </c>
      <c r="D144" s="12">
        <v>19.2264973512903</v>
      </c>
      <c r="E144" s="13">
        <f t="shared" si="152"/>
        <v>16.9065968503333</v>
      </c>
      <c r="F144" s="9" t="s">
        <v>109</v>
      </c>
      <c r="G144" s="6">
        <v>6</v>
      </c>
      <c r="H144" s="11">
        <f t="shared" si="135"/>
        <v>19.2264973512903</v>
      </c>
      <c r="I144" s="11">
        <f t="shared" si="136"/>
        <v>292.37649735129</v>
      </c>
      <c r="J144" s="11">
        <f t="shared" si="137"/>
        <v>0.181646775136319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0.570167285149999</v>
      </c>
      <c r="P144" s="11">
        <f t="shared" si="140"/>
        <v>0.103569048635728</v>
      </c>
      <c r="Q144" s="17">
        <f t="shared" si="141"/>
        <v>0.0310707145907183</v>
      </c>
      <c r="R144" s="11">
        <f t="shared" si="142"/>
        <v>0.08541</v>
      </c>
      <c r="S144" s="18">
        <f t="shared" si="143"/>
        <v>0.363783100230866</v>
      </c>
      <c r="T144" s="3">
        <v>0.01</v>
      </c>
      <c r="U144" s="19">
        <f t="shared" si="144"/>
        <v>0.00363783100230866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0.0135878310023087</v>
      </c>
      <c r="AU144" s="27">
        <f t="shared" si="148"/>
        <v>28.47</v>
      </c>
      <c r="AV144" s="1">
        <f t="shared" si="149"/>
        <v>0.3</v>
      </c>
      <c r="AW144" s="2">
        <f t="shared" si="154"/>
        <v>1</v>
      </c>
      <c r="AX144" s="1">
        <f t="shared" si="150"/>
        <v>777.559552757813</v>
      </c>
      <c r="AZ144" s="2">
        <f t="shared" si="155"/>
        <v>1.6</v>
      </c>
      <c r="BA144" s="1">
        <f t="shared" si="151"/>
        <v>1244.0952844125</v>
      </c>
    </row>
    <row r="145" s="1" customFormat="1" spans="1:53">
      <c r="A145" s="6"/>
      <c r="B145" s="6"/>
      <c r="C145" s="9">
        <v>6</v>
      </c>
      <c r="D145" s="12">
        <v>20.1452990866667</v>
      </c>
      <c r="E145" s="13">
        <f t="shared" si="152"/>
        <v>19.2264973512903</v>
      </c>
      <c r="F145" s="9" t="s">
        <v>107</v>
      </c>
      <c r="G145" s="6">
        <v>7</v>
      </c>
      <c r="H145" s="11">
        <f t="shared" si="135"/>
        <v>20.1452990866667</v>
      </c>
      <c r="I145" s="11">
        <f t="shared" si="136"/>
        <v>293.295299086667</v>
      </c>
      <c r="J145" s="11">
        <f t="shared" si="137"/>
        <v>0.201620938763054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0.751298236514271</v>
      </c>
      <c r="P145" s="11">
        <f t="shared" si="140"/>
        <v>0.151477455737034</v>
      </c>
      <c r="Q145" s="17">
        <f t="shared" si="141"/>
        <v>0.0454432367211103</v>
      </c>
      <c r="R145" s="11">
        <f t="shared" si="142"/>
        <v>0.08541</v>
      </c>
      <c r="S145" s="18">
        <f t="shared" si="143"/>
        <v>0.532059907752141</v>
      </c>
      <c r="T145" s="3">
        <v>0.01</v>
      </c>
      <c r="U145" s="19">
        <f t="shared" si="144"/>
        <v>0.00532059907752141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0.0152705990775214</v>
      </c>
      <c r="AU145" s="27">
        <f t="shared" si="148"/>
        <v>28.47</v>
      </c>
      <c r="AV145" s="1">
        <f t="shared" si="149"/>
        <v>0.3</v>
      </c>
      <c r="AW145" s="2">
        <f t="shared" si="154"/>
        <v>1</v>
      </c>
      <c r="AX145" s="1">
        <f t="shared" si="150"/>
        <v>873.855451031439</v>
      </c>
      <c r="AZ145" s="2">
        <f t="shared" si="155"/>
        <v>1.6</v>
      </c>
      <c r="BA145" s="1">
        <f t="shared" si="151"/>
        <v>1398.1687216503</v>
      </c>
    </row>
    <row r="146" s="1" customFormat="1" spans="1:53">
      <c r="A146" s="6"/>
      <c r="B146" s="6"/>
      <c r="C146" s="9">
        <v>7</v>
      </c>
      <c r="D146" s="12">
        <v>21.0835790383871</v>
      </c>
      <c r="E146" s="13">
        <f t="shared" si="152"/>
        <v>20.1452990866667</v>
      </c>
      <c r="F146" s="9" t="s">
        <v>107</v>
      </c>
      <c r="G146" s="6">
        <v>8</v>
      </c>
      <c r="H146" s="11">
        <f t="shared" si="135"/>
        <v>21.0835790383871</v>
      </c>
      <c r="I146" s="11">
        <f t="shared" si="136"/>
        <v>294.233579038387</v>
      </c>
      <c r="J146" s="11">
        <f t="shared" si="137"/>
        <v>0.224136226047223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0.884520780777237</v>
      </c>
      <c r="P146" s="11">
        <f t="shared" si="140"/>
        <v>0.198253149663753</v>
      </c>
      <c r="Q146" s="17">
        <f t="shared" si="141"/>
        <v>0.059475944899126</v>
      </c>
      <c r="R146" s="11">
        <f t="shared" si="142"/>
        <v>0.08541</v>
      </c>
      <c r="S146" s="18">
        <f t="shared" si="143"/>
        <v>0.696358095060602</v>
      </c>
      <c r="T146" s="3">
        <v>0.01</v>
      </c>
      <c r="U146" s="19">
        <f t="shared" si="144"/>
        <v>0.00696358095060602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0.016913580950606</v>
      </c>
      <c r="AU146" s="27">
        <f t="shared" si="148"/>
        <v>28.47</v>
      </c>
      <c r="AV146" s="1">
        <f t="shared" si="149"/>
        <v>0.3</v>
      </c>
      <c r="AW146" s="2">
        <f t="shared" si="154"/>
        <v>1</v>
      </c>
      <c r="AX146" s="1">
        <f t="shared" si="150"/>
        <v>967.874595824145</v>
      </c>
      <c r="AZ146" s="2">
        <f t="shared" si="155"/>
        <v>1.6</v>
      </c>
      <c r="BA146" s="1">
        <f t="shared" si="151"/>
        <v>1548.59935331863</v>
      </c>
    </row>
    <row r="147" s="1" customFormat="1" spans="1:53">
      <c r="A147" s="6"/>
      <c r="B147" s="6"/>
      <c r="C147" s="9">
        <v>8</v>
      </c>
      <c r="D147" s="12">
        <v>20.4992329206452</v>
      </c>
      <c r="E147" s="13">
        <f t="shared" si="152"/>
        <v>21.0835790383871</v>
      </c>
      <c r="F147" s="9" t="s">
        <v>107</v>
      </c>
      <c r="G147" s="6">
        <v>9</v>
      </c>
      <c r="H147" s="11">
        <f t="shared" si="135"/>
        <v>20.4992329206452</v>
      </c>
      <c r="I147" s="11">
        <f t="shared" si="136"/>
        <v>293.649232920645</v>
      </c>
      <c r="J147" s="11">
        <f t="shared" si="137"/>
        <v>0.209852026752416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0.970967631113484</v>
      </c>
      <c r="P147" s="11">
        <f t="shared" si="140"/>
        <v>0.203759525300157</v>
      </c>
      <c r="Q147" s="17">
        <f t="shared" si="141"/>
        <v>0.061127857590047</v>
      </c>
      <c r="R147" s="11">
        <f t="shared" si="142"/>
        <v>0.08541</v>
      </c>
      <c r="S147" s="18">
        <f t="shared" si="143"/>
        <v>0.715699070249936</v>
      </c>
      <c r="T147" s="3">
        <v>0.01</v>
      </c>
      <c r="U147" s="19">
        <f t="shared" si="144"/>
        <v>0.00715699070249936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0.0171069907024994</v>
      </c>
      <c r="AU147" s="27">
        <f t="shared" si="148"/>
        <v>28.47</v>
      </c>
      <c r="AV147" s="1">
        <f t="shared" si="149"/>
        <v>0.3</v>
      </c>
      <c r="AW147" s="2">
        <f t="shared" si="154"/>
        <v>1</v>
      </c>
      <c r="AX147" s="1">
        <f t="shared" si="150"/>
        <v>978.942410853315</v>
      </c>
      <c r="AZ147" s="2">
        <f t="shared" si="155"/>
        <v>1.6</v>
      </c>
      <c r="BA147" s="1">
        <f t="shared" si="151"/>
        <v>1566.3078573653</v>
      </c>
    </row>
    <row r="148" s="1" customFormat="1" spans="1:53">
      <c r="A148" s="6"/>
      <c r="B148" s="6"/>
      <c r="C148" s="9">
        <v>9</v>
      </c>
      <c r="D148" s="12">
        <v>19.3211939066667</v>
      </c>
      <c r="E148" s="13">
        <f t="shared" si="152"/>
        <v>20.4992329206452</v>
      </c>
      <c r="F148" s="9" t="s">
        <v>107</v>
      </c>
      <c r="G148" s="6">
        <v>10</v>
      </c>
      <c r="H148" s="11">
        <f t="shared" si="135"/>
        <v>19.3211939066667</v>
      </c>
      <c r="I148" s="11">
        <f t="shared" si="136"/>
        <v>292.471193906667</v>
      </c>
      <c r="J148" s="11">
        <f t="shared" si="137"/>
        <v>0.183616001320601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1.05190810581333</v>
      </c>
      <c r="P148" s="11">
        <f t="shared" si="140"/>
        <v>0.193147160146171</v>
      </c>
      <c r="Q148" s="17">
        <f t="shared" si="141"/>
        <v>0.0579441480438513</v>
      </c>
      <c r="R148" s="11">
        <f t="shared" si="142"/>
        <v>0.08541</v>
      </c>
      <c r="S148" s="18">
        <f t="shared" si="143"/>
        <v>0.678423463808117</v>
      </c>
      <c r="T148" s="3">
        <v>0.01</v>
      </c>
      <c r="U148" s="19">
        <f t="shared" si="144"/>
        <v>0.00678423463808117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0.005</v>
      </c>
      <c r="AF148" s="3">
        <v>0.49</v>
      </c>
      <c r="AG148" s="19">
        <f t="shared" si="145"/>
        <v>0.00245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0.0167342346380812</v>
      </c>
      <c r="AU148" s="27">
        <f t="shared" si="148"/>
        <v>28.47</v>
      </c>
      <c r="AV148" s="1">
        <f t="shared" si="149"/>
        <v>0.3</v>
      </c>
      <c r="AW148" s="2">
        <f t="shared" si="154"/>
        <v>1</v>
      </c>
      <c r="AX148" s="1">
        <f t="shared" si="150"/>
        <v>957.611556893804</v>
      </c>
      <c r="AZ148" s="2">
        <f t="shared" si="155"/>
        <v>1.6</v>
      </c>
      <c r="BA148" s="1">
        <f t="shared" si="151"/>
        <v>1532.17849103009</v>
      </c>
    </row>
    <row r="149" s="1" customFormat="1" spans="1:53">
      <c r="A149" s="6"/>
      <c r="B149" s="6"/>
      <c r="C149" s="9">
        <v>10</v>
      </c>
      <c r="D149" s="12">
        <v>15.3924324470968</v>
      </c>
      <c r="E149" s="13">
        <f t="shared" si="152"/>
        <v>19.3211939066667</v>
      </c>
      <c r="F149" s="9" t="s">
        <v>107</v>
      </c>
      <c r="G149" s="6">
        <v>11</v>
      </c>
      <c r="H149" s="11">
        <f t="shared" si="135"/>
        <v>15.3924324470968</v>
      </c>
      <c r="I149" s="11">
        <f t="shared" si="136"/>
        <v>288.542432447097</v>
      </c>
      <c r="J149" s="11">
        <f t="shared" si="137"/>
        <v>0.116693870884504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0.815822898383798</v>
      </c>
      <c r="O149" s="11">
        <f t="shared" si="153"/>
        <v>0.327638047283358</v>
      </c>
      <c r="P149" s="11">
        <f t="shared" si="140"/>
        <v>0.0382333519865352</v>
      </c>
      <c r="Q149" s="17">
        <f t="shared" si="141"/>
        <v>0.0114700055959605</v>
      </c>
      <c r="R149" s="11">
        <f t="shared" si="142"/>
        <v>0.08541</v>
      </c>
      <c r="S149" s="18">
        <f t="shared" si="143"/>
        <v>0.134293473784809</v>
      </c>
      <c r="T149" s="3">
        <v>0.01</v>
      </c>
      <c r="U149" s="19">
        <f t="shared" si="144"/>
        <v>0.00134293473784809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0.00683293473784809</v>
      </c>
      <c r="AU149" s="27">
        <f t="shared" si="148"/>
        <v>28.47</v>
      </c>
      <c r="AV149" s="1">
        <f t="shared" si="149"/>
        <v>0.3</v>
      </c>
      <c r="AW149" s="2">
        <f t="shared" si="154"/>
        <v>1</v>
      </c>
      <c r="AX149" s="1">
        <f t="shared" si="150"/>
        <v>391.012640492936</v>
      </c>
      <c r="AZ149" s="2">
        <f t="shared" si="155"/>
        <v>1.6</v>
      </c>
      <c r="BA149" s="1">
        <f t="shared" si="151"/>
        <v>625.620224788697</v>
      </c>
    </row>
    <row r="150" s="1" customFormat="1" spans="1:54">
      <c r="A150" s="6"/>
      <c r="B150" s="6"/>
      <c r="C150" s="9">
        <v>11</v>
      </c>
      <c r="D150" s="12">
        <v>12.0945553176667</v>
      </c>
      <c r="E150" s="13">
        <f t="shared" si="152"/>
        <v>15.3924324470968</v>
      </c>
      <c r="F150" s="9" t="s">
        <v>109</v>
      </c>
      <c r="G150" s="6">
        <v>12</v>
      </c>
      <c r="H150" s="11">
        <f t="shared" si="135"/>
        <v>12.0945553176667</v>
      </c>
      <c r="I150" s="11">
        <f t="shared" si="136"/>
        <v>285.244555317667</v>
      </c>
      <c r="J150" s="11">
        <f t="shared" si="137"/>
        <v>0.0789971352220783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0.574104695296823</v>
      </c>
      <c r="P150" s="11">
        <f t="shared" si="140"/>
        <v>0.0453526262459932</v>
      </c>
      <c r="Q150" s="17">
        <f t="shared" si="141"/>
        <v>0.0136057878737979</v>
      </c>
      <c r="R150" s="11">
        <f t="shared" si="142"/>
        <v>0.08541</v>
      </c>
      <c r="S150" s="18">
        <f t="shared" si="143"/>
        <v>0.159299705816625</v>
      </c>
      <c r="T150" s="3">
        <v>0.01</v>
      </c>
      <c r="U150" s="19">
        <f t="shared" si="144"/>
        <v>0.00159299705816625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0.00708299705816625</v>
      </c>
      <c r="AU150" s="27">
        <f t="shared" si="148"/>
        <v>28.47</v>
      </c>
      <c r="AV150" s="1">
        <f t="shared" si="149"/>
        <v>0.3</v>
      </c>
      <c r="AW150" s="2">
        <f t="shared" si="154"/>
        <v>1</v>
      </c>
      <c r="AX150" s="1">
        <f t="shared" si="150"/>
        <v>405.322381754446</v>
      </c>
      <c r="AY150" s="1">
        <f>SUM(AX139:AX150)</f>
        <v>7929.03594369984</v>
      </c>
      <c r="AZ150" s="2">
        <f t="shared" si="155"/>
        <v>1.6</v>
      </c>
      <c r="BA150" s="1">
        <f t="shared" si="151"/>
        <v>648.515810807114</v>
      </c>
      <c r="BB150" s="1">
        <f>SUM(BA139:BA150)</f>
        <v>12686.4575099197</v>
      </c>
    </row>
    <row r="151" s="1" customFormat="1" spans="1:46">
      <c r="A151" s="6"/>
      <c r="B151" s="6"/>
      <c r="C151" s="9">
        <v>12</v>
      </c>
      <c r="D151" s="12">
        <v>10.0046342807097</v>
      </c>
      <c r="E151" s="13">
        <f t="shared" si="152"/>
        <v>12.0945553176667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633.3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84.6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433.06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801.87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50.47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6.1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3065975.19367972</v>
      </c>
      <c r="J16" s="7" t="s">
        <v>35</v>
      </c>
      <c r="K16" s="7">
        <f>I16/(10000*1000)</f>
        <v>0.306597519367972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12936095.0549346</v>
      </c>
      <c r="J17" s="7" t="s">
        <v>35</v>
      </c>
      <c r="K17" s="7">
        <f>I17/(10000*1000)</f>
        <v>1.29360950549346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-9.41</v>
      </c>
      <c r="E29" s="9"/>
      <c r="F29" s="9"/>
      <c r="G29" s="6">
        <v>1</v>
      </c>
      <c r="H29" s="11">
        <f t="shared" ref="H29:H40" si="0">E30</f>
        <v>-9.41</v>
      </c>
      <c r="I29" s="11">
        <f t="shared" ref="I29:I40" si="1">H29+273.15</f>
        <v>263.74</v>
      </c>
      <c r="J29" s="11">
        <f t="shared" ref="J29:J40" si="2">EXP(($C$18*(I29-$C$16))/($C$19*I29*$C$16))</f>
        <v>0.00488494211810952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0.00485274220798098</v>
      </c>
      <c r="Q29" s="17">
        <f t="shared" ref="Q29:Q40" si="6">P29*$B$31</f>
        <v>0.000630856487037528</v>
      </c>
      <c r="R29" s="11">
        <f t="shared" ref="R29:R40" si="7">L29*$B$31</f>
        <v>0.129143083333333</v>
      </c>
      <c r="S29" s="18">
        <f t="shared" ref="S29:S40" si="8">Q29/R29</f>
        <v>0.00488494211810953</v>
      </c>
      <c r="T29" s="3">
        <v>0.01</v>
      </c>
      <c r="U29" s="19">
        <f t="shared" ref="U29:U40" si="9">S29*T29</f>
        <v>4.88494211810953e-5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0.0219488494211811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3.16666666666667</v>
      </c>
      <c r="AU29" s="1">
        <f t="shared" ref="AU29:AU40" si="17">AT29*10000*AS29*0.67*AR29*AQ29</f>
        <v>6013.95346734164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-11.1100916402903</v>
      </c>
      <c r="E30" s="13">
        <f t="shared" ref="E30:E41" si="18">D29</f>
        <v>-9.41</v>
      </c>
      <c r="F30" s="9" t="s">
        <v>107</v>
      </c>
      <c r="G30" s="6">
        <v>2</v>
      </c>
      <c r="H30" s="11">
        <f t="shared" si="0"/>
        <v>-11.1100916402903</v>
      </c>
      <c r="I30" s="11">
        <f t="shared" si="1"/>
        <v>262.03990835971</v>
      </c>
      <c r="J30" s="11">
        <f t="shared" si="2"/>
        <v>0.00384447038480613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1.98196392445869</v>
      </c>
      <c r="P30" s="11">
        <f t="shared" si="5"/>
        <v>0.00761960161133555</v>
      </c>
      <c r="Q30" s="17">
        <f t="shared" si="6"/>
        <v>0.000990548209473621</v>
      </c>
      <c r="R30" s="11">
        <f t="shared" si="7"/>
        <v>0.129143083333333</v>
      </c>
      <c r="S30" s="18">
        <f t="shared" si="8"/>
        <v>0.00767016075430771</v>
      </c>
      <c r="T30" s="3">
        <v>0.01</v>
      </c>
      <c r="U30" s="19">
        <f t="shared" si="9"/>
        <v>7.67016075430771e-5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0.0219767016075431</v>
      </c>
      <c r="AR30" s="27">
        <f t="shared" si="15"/>
        <v>99.3408333333333</v>
      </c>
      <c r="AS30" s="1">
        <f t="shared" si="16"/>
        <v>0.13</v>
      </c>
      <c r="AT30" s="2">
        <f>$E$4/12</f>
        <v>3.16666666666667</v>
      </c>
      <c r="AU30" s="1">
        <f t="shared" si="17"/>
        <v>6021.58492671933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-10.1406978682857</v>
      </c>
      <c r="E31" s="13">
        <f t="shared" si="18"/>
        <v>-11.1100916402903</v>
      </c>
      <c r="F31" s="9" t="s">
        <v>107</v>
      </c>
      <c r="G31" s="6">
        <v>3</v>
      </c>
      <c r="H31" s="11">
        <f t="shared" si="0"/>
        <v>-10.1406978682857</v>
      </c>
      <c r="I31" s="11">
        <f t="shared" si="1"/>
        <v>263.009302131714</v>
      </c>
      <c r="J31" s="11">
        <f t="shared" si="2"/>
        <v>0.00440874782926938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2.96775265618068</v>
      </c>
      <c r="P31" s="11">
        <f t="shared" si="5"/>
        <v>0.013084073080745</v>
      </c>
      <c r="Q31" s="17">
        <f t="shared" si="6"/>
        <v>0.00170092950049685</v>
      </c>
      <c r="R31" s="11">
        <f t="shared" si="7"/>
        <v>0.129143083333333</v>
      </c>
      <c r="S31" s="18">
        <f t="shared" si="8"/>
        <v>0.0131708912052731</v>
      </c>
      <c r="T31" s="3">
        <v>0.01</v>
      </c>
      <c r="U31" s="19">
        <f t="shared" si="9"/>
        <v>0.000131708912052732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0.0220317089120527</v>
      </c>
      <c r="AR31" s="27">
        <f t="shared" si="15"/>
        <v>99.3408333333333</v>
      </c>
      <c r="AS31" s="1">
        <f t="shared" si="16"/>
        <v>0.13</v>
      </c>
      <c r="AT31" s="2">
        <f>$E$4/12</f>
        <v>3.16666666666667</v>
      </c>
      <c r="AU31" s="1">
        <f t="shared" si="17"/>
        <v>6036.65684977721</v>
      </c>
    </row>
    <row r="32" s="1" customFormat="1" spans="1:47">
      <c r="A32" s="6"/>
      <c r="B32" s="6"/>
      <c r="C32" s="9">
        <v>3</v>
      </c>
      <c r="D32" s="12">
        <v>-7.77737698845161</v>
      </c>
      <c r="E32" s="13">
        <f t="shared" si="18"/>
        <v>-10.1406978682857</v>
      </c>
      <c r="F32" s="9" t="s">
        <v>107</v>
      </c>
      <c r="G32" s="6">
        <v>4</v>
      </c>
      <c r="H32" s="11">
        <f t="shared" si="0"/>
        <v>-7.77737698845161</v>
      </c>
      <c r="I32" s="11">
        <f t="shared" si="1"/>
        <v>265.372623011548</v>
      </c>
      <c r="J32" s="11">
        <f t="shared" si="2"/>
        <v>0.00613055235061592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3.94807691643327</v>
      </c>
      <c r="P32" s="11">
        <f t="shared" si="5"/>
        <v>0.0242038922204524</v>
      </c>
      <c r="Q32" s="17">
        <f t="shared" si="6"/>
        <v>0.00314650598865882</v>
      </c>
      <c r="R32" s="11">
        <f t="shared" si="7"/>
        <v>0.129143083333333</v>
      </c>
      <c r="S32" s="18">
        <f t="shared" si="8"/>
        <v>0.0243644948489988</v>
      </c>
      <c r="T32" s="3">
        <v>0.01</v>
      </c>
      <c r="U32" s="19">
        <f t="shared" si="9"/>
        <v>0.000243644948489988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0.02214364494849</v>
      </c>
      <c r="AR32" s="27">
        <f t="shared" si="15"/>
        <v>99.3408333333333</v>
      </c>
      <c r="AS32" s="1">
        <f t="shared" si="16"/>
        <v>0.13</v>
      </c>
      <c r="AT32" s="2">
        <f>$E$4/12</f>
        <v>3.16666666666667</v>
      </c>
      <c r="AU32" s="1">
        <f t="shared" si="17"/>
        <v>6067.32716426771</v>
      </c>
    </row>
    <row r="33" s="1" customFormat="1" spans="1:47">
      <c r="A33" s="6"/>
      <c r="B33" s="6"/>
      <c r="C33" s="9">
        <v>4</v>
      </c>
      <c r="D33" s="12">
        <v>-2.75899023933333</v>
      </c>
      <c r="E33" s="13">
        <f t="shared" si="18"/>
        <v>-7.77737698845161</v>
      </c>
      <c r="F33" s="9" t="s">
        <v>107</v>
      </c>
      <c r="G33" s="6">
        <v>5</v>
      </c>
      <c r="H33" s="11">
        <f t="shared" si="0"/>
        <v>-2.75899023933333</v>
      </c>
      <c r="I33" s="11">
        <f t="shared" si="1"/>
        <v>270.391009760667</v>
      </c>
      <c r="J33" s="11">
        <f t="shared" si="2"/>
        <v>0.0121127717837785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3.72767937300218</v>
      </c>
      <c r="O33" s="11">
        <f t="shared" si="19"/>
        <v>1.18960198454397</v>
      </c>
      <c r="P33" s="11">
        <f t="shared" si="5"/>
        <v>0.0144093773523112</v>
      </c>
      <c r="Q33" s="17">
        <f t="shared" si="6"/>
        <v>0.00187321905580046</v>
      </c>
      <c r="R33" s="11">
        <f t="shared" si="7"/>
        <v>0.129143083333333</v>
      </c>
      <c r="S33" s="18">
        <f t="shared" si="8"/>
        <v>0.0145049894074889</v>
      </c>
      <c r="T33" s="3">
        <v>0.01</v>
      </c>
      <c r="U33" s="19">
        <f t="shared" si="9"/>
        <v>0.000145049894074889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0.0220450498940749</v>
      </c>
      <c r="AR33" s="27">
        <f t="shared" si="15"/>
        <v>99.3408333333333</v>
      </c>
      <c r="AS33" s="1">
        <f t="shared" si="16"/>
        <v>0.13</v>
      </c>
      <c r="AT33" s="2">
        <f>$E$4/12</f>
        <v>3.16666666666667</v>
      </c>
      <c r="AU33" s="1">
        <f t="shared" si="17"/>
        <v>6040.31225984223</v>
      </c>
    </row>
    <row r="34" s="1" customFormat="1" spans="1:47">
      <c r="A34" s="6"/>
      <c r="B34" s="6"/>
      <c r="C34" s="9">
        <v>5</v>
      </c>
      <c r="D34" s="12">
        <v>1.50156259209677</v>
      </c>
      <c r="E34" s="13">
        <f t="shared" si="18"/>
        <v>-2.75899023933333</v>
      </c>
      <c r="F34" s="9" t="s">
        <v>109</v>
      </c>
      <c r="G34" s="6">
        <v>6</v>
      </c>
      <c r="H34" s="11">
        <f t="shared" si="0"/>
        <v>1.50156259209677</v>
      </c>
      <c r="I34" s="11">
        <f t="shared" si="1"/>
        <v>274.651562592097</v>
      </c>
      <c r="J34" s="11">
        <f t="shared" si="2"/>
        <v>0.0211760056648057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2.168600940525</v>
      </c>
      <c r="P34" s="11">
        <f t="shared" si="5"/>
        <v>0.0459223058012603</v>
      </c>
      <c r="Q34" s="17">
        <f t="shared" si="6"/>
        <v>0.00596989975416384</v>
      </c>
      <c r="R34" s="11">
        <f t="shared" si="7"/>
        <v>0.129143083333333</v>
      </c>
      <c r="S34" s="18">
        <f t="shared" si="8"/>
        <v>0.0462270189008486</v>
      </c>
      <c r="T34" s="3">
        <v>0.01</v>
      </c>
      <c r="U34" s="19">
        <f t="shared" si="9"/>
        <v>0.000462270189008485</v>
      </c>
      <c r="V34" s="18"/>
      <c r="W34" s="3"/>
      <c r="X34" s="19"/>
      <c r="Y34" s="20">
        <v>0.02</v>
      </c>
      <c r="Z34" s="3">
        <v>0.21</v>
      </c>
      <c r="AA34" s="21">
        <f t="shared" si="10"/>
        <v>0.0042</v>
      </c>
      <c r="AB34" s="3">
        <v>0.01</v>
      </c>
      <c r="AC34" s="3">
        <v>0.29</v>
      </c>
      <c r="AD34" s="21">
        <f t="shared" si="11"/>
        <v>0.0029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0.0223622701890085</v>
      </c>
      <c r="AR34" s="27">
        <f t="shared" si="15"/>
        <v>99.3408333333333</v>
      </c>
      <c r="AS34" s="1">
        <f t="shared" si="16"/>
        <v>0.13</v>
      </c>
      <c r="AT34" s="2">
        <f>$E$4/12</f>
        <v>3.16666666666667</v>
      </c>
      <c r="AU34" s="1">
        <f t="shared" si="17"/>
        <v>6127.23016865917</v>
      </c>
    </row>
    <row r="35" s="1" customFormat="1" spans="1:47">
      <c r="A35" s="6"/>
      <c r="B35" s="6"/>
      <c r="C35" s="9">
        <v>6</v>
      </c>
      <c r="D35" s="12">
        <v>7.1942295898</v>
      </c>
      <c r="E35" s="13">
        <f t="shared" si="18"/>
        <v>1.50156259209677</v>
      </c>
      <c r="F35" s="9" t="s">
        <v>107</v>
      </c>
      <c r="G35" s="6">
        <v>7</v>
      </c>
      <c r="H35" s="11">
        <f t="shared" si="0"/>
        <v>7.1942295898</v>
      </c>
      <c r="I35" s="11">
        <f t="shared" si="1"/>
        <v>280.3442295898</v>
      </c>
      <c r="J35" s="11">
        <f t="shared" si="2"/>
        <v>0.0434993061590897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3.11608696805707</v>
      </c>
      <c r="P35" s="11">
        <f t="shared" si="5"/>
        <v>0.135547621041864</v>
      </c>
      <c r="Q35" s="17">
        <f t="shared" si="6"/>
        <v>0.0176211907354423</v>
      </c>
      <c r="R35" s="11">
        <f t="shared" si="7"/>
        <v>0.129143083333333</v>
      </c>
      <c r="S35" s="18">
        <f t="shared" si="8"/>
        <v>0.136447034410353</v>
      </c>
      <c r="T35" s="3">
        <v>0.01</v>
      </c>
      <c r="U35" s="19">
        <f t="shared" si="9"/>
        <v>0.00136447034410353</v>
      </c>
      <c r="V35" s="18"/>
      <c r="W35" s="3"/>
      <c r="X35" s="19"/>
      <c r="Y35" s="20">
        <v>0.02</v>
      </c>
      <c r="Z35" s="3">
        <v>0.21</v>
      </c>
      <c r="AA35" s="21">
        <f t="shared" si="10"/>
        <v>0.0042</v>
      </c>
      <c r="AB35" s="3">
        <v>0.01</v>
      </c>
      <c r="AC35" s="3">
        <v>0.29</v>
      </c>
      <c r="AD35" s="21">
        <f t="shared" si="11"/>
        <v>0.0029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0.0232644703441035</v>
      </c>
      <c r="AR35" s="27">
        <f t="shared" si="15"/>
        <v>99.3408333333333</v>
      </c>
      <c r="AS35" s="1">
        <f t="shared" si="16"/>
        <v>0.13</v>
      </c>
      <c r="AT35" s="2">
        <f>$E$4/12</f>
        <v>3.16666666666667</v>
      </c>
      <c r="AU35" s="1">
        <f t="shared" si="17"/>
        <v>6374.4317256453</v>
      </c>
    </row>
    <row r="36" s="1" customFormat="1" spans="1:47">
      <c r="A36" s="6"/>
      <c r="B36" s="6"/>
      <c r="C36" s="9">
        <v>7</v>
      </c>
      <c r="D36" s="12">
        <v>8.61807450429032</v>
      </c>
      <c r="E36" s="13">
        <f t="shared" si="18"/>
        <v>7.1942295898</v>
      </c>
      <c r="F36" s="9" t="s">
        <v>107</v>
      </c>
      <c r="G36" s="6">
        <v>8</v>
      </c>
      <c r="H36" s="11">
        <f t="shared" si="0"/>
        <v>8.61807450429032</v>
      </c>
      <c r="I36" s="11">
        <f t="shared" si="1"/>
        <v>281.76807450429</v>
      </c>
      <c r="J36" s="11">
        <f t="shared" si="2"/>
        <v>0.0518446751389005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3.97394768034854</v>
      </c>
      <c r="P36" s="11">
        <f t="shared" si="5"/>
        <v>0.206028026506657</v>
      </c>
      <c r="Q36" s="17">
        <f t="shared" si="6"/>
        <v>0.0267836434458654</v>
      </c>
      <c r="R36" s="11">
        <f t="shared" si="7"/>
        <v>0.129143083333333</v>
      </c>
      <c r="S36" s="18">
        <f t="shared" si="8"/>
        <v>0.207395105913135</v>
      </c>
      <c r="T36" s="3">
        <v>0.01</v>
      </c>
      <c r="U36" s="19">
        <f t="shared" si="9"/>
        <v>0.00207395105913135</v>
      </c>
      <c r="V36" s="18"/>
      <c r="W36" s="3"/>
      <c r="X36" s="19"/>
      <c r="Y36" s="20">
        <v>0.02</v>
      </c>
      <c r="Z36" s="3">
        <v>0.21</v>
      </c>
      <c r="AA36" s="21">
        <f t="shared" si="10"/>
        <v>0.0042</v>
      </c>
      <c r="AB36" s="3">
        <v>0.01</v>
      </c>
      <c r="AC36" s="3">
        <v>0.29</v>
      </c>
      <c r="AD36" s="21">
        <f t="shared" si="11"/>
        <v>0.0029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0.0239739510591313</v>
      </c>
      <c r="AR36" s="27">
        <f t="shared" si="15"/>
        <v>99.3408333333333</v>
      </c>
      <c r="AS36" s="1">
        <f t="shared" si="16"/>
        <v>0.13</v>
      </c>
      <c r="AT36" s="2">
        <f>$E$4/12</f>
        <v>3.16666666666667</v>
      </c>
      <c r="AU36" s="1">
        <f t="shared" si="17"/>
        <v>6568.82843065144</v>
      </c>
    </row>
    <row r="37" s="1" customFormat="1" spans="1:47">
      <c r="A37" s="6"/>
      <c r="B37" s="6"/>
      <c r="C37" s="9">
        <v>8</v>
      </c>
      <c r="D37" s="12">
        <v>8.38062824551613</v>
      </c>
      <c r="E37" s="13">
        <f t="shared" si="18"/>
        <v>8.61807450429032</v>
      </c>
      <c r="F37" s="9" t="s">
        <v>107</v>
      </c>
      <c r="G37" s="6">
        <v>9</v>
      </c>
      <c r="H37" s="11">
        <f t="shared" si="0"/>
        <v>8.38062824551613</v>
      </c>
      <c r="I37" s="11">
        <f t="shared" si="1"/>
        <v>281.530628245516</v>
      </c>
      <c r="J37" s="11">
        <f t="shared" si="2"/>
        <v>0.0503554702960024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4.76132798717521</v>
      </c>
      <c r="P37" s="11">
        <f t="shared" si="5"/>
        <v>0.239758910027726</v>
      </c>
      <c r="Q37" s="17">
        <f t="shared" si="6"/>
        <v>0.0311686583036044</v>
      </c>
      <c r="R37" s="11">
        <f t="shared" si="7"/>
        <v>0.129143083333333</v>
      </c>
      <c r="S37" s="18">
        <f t="shared" si="8"/>
        <v>0.24134980750889</v>
      </c>
      <c r="T37" s="3">
        <v>0.01</v>
      </c>
      <c r="U37" s="19">
        <f t="shared" si="9"/>
        <v>0.0024134980750889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0.0243134980750889</v>
      </c>
      <c r="AR37" s="27">
        <f t="shared" si="15"/>
        <v>99.3408333333333</v>
      </c>
      <c r="AS37" s="1">
        <f t="shared" si="16"/>
        <v>0.13</v>
      </c>
      <c r="AT37" s="2">
        <f>$E$4/12</f>
        <v>3.16666666666667</v>
      </c>
      <c r="AU37" s="1">
        <f t="shared" si="17"/>
        <v>6661.86382921647</v>
      </c>
    </row>
    <row r="38" s="1" customFormat="1" spans="1:47">
      <c r="A38" s="6"/>
      <c r="B38" s="6"/>
      <c r="C38" s="9">
        <v>9</v>
      </c>
      <c r="D38" s="12">
        <v>4.8432606972</v>
      </c>
      <c r="E38" s="13">
        <f t="shared" si="18"/>
        <v>8.38062824551613</v>
      </c>
      <c r="F38" s="9" t="s">
        <v>107</v>
      </c>
      <c r="G38" s="6">
        <v>10</v>
      </c>
      <c r="H38" s="11">
        <f t="shared" si="0"/>
        <v>4.8432606972</v>
      </c>
      <c r="I38" s="11">
        <f t="shared" si="1"/>
        <v>277.9932606972</v>
      </c>
      <c r="J38" s="11">
        <f t="shared" si="2"/>
        <v>0.0324280178357499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5.51497741048082</v>
      </c>
      <c r="P38" s="11">
        <f t="shared" si="5"/>
        <v>0.17883978583083</v>
      </c>
      <c r="Q38" s="17">
        <f t="shared" si="6"/>
        <v>0.0232491721580079</v>
      </c>
      <c r="R38" s="11">
        <f t="shared" si="7"/>
        <v>0.129143083333333</v>
      </c>
      <c r="S38" s="18">
        <f t="shared" si="8"/>
        <v>0.180026460247965</v>
      </c>
      <c r="T38" s="3">
        <v>0.01</v>
      </c>
      <c r="U38" s="19">
        <f t="shared" si="9"/>
        <v>0.00180026460247965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0.0237002646024796</v>
      </c>
      <c r="AR38" s="27">
        <f t="shared" si="15"/>
        <v>99.3408333333333</v>
      </c>
      <c r="AS38" s="1">
        <f t="shared" si="16"/>
        <v>0.13</v>
      </c>
      <c r="AT38" s="2">
        <f>$E$4/12</f>
        <v>3.16666666666667</v>
      </c>
      <c r="AU38" s="1">
        <f t="shared" si="17"/>
        <v>6493.83873149407</v>
      </c>
    </row>
    <row r="39" s="1" customFormat="1" spans="1:47">
      <c r="A39" s="6"/>
      <c r="B39" s="6"/>
      <c r="C39" s="9">
        <v>10</v>
      </c>
      <c r="D39" s="12">
        <v>-5.19232813851613</v>
      </c>
      <c r="E39" s="13">
        <f t="shared" si="18"/>
        <v>4.8432606972</v>
      </c>
      <c r="F39" s="9" t="s">
        <v>107</v>
      </c>
      <c r="G39" s="6">
        <v>11</v>
      </c>
      <c r="H39" s="11">
        <f t="shared" si="0"/>
        <v>-5.19232813851613</v>
      </c>
      <c r="I39" s="11">
        <f t="shared" si="1"/>
        <v>267.957671861484</v>
      </c>
      <c r="J39" s="11">
        <f t="shared" si="2"/>
        <v>0.00873424397184077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5.06933074341749</v>
      </c>
      <c r="O39" s="11">
        <f t="shared" si="19"/>
        <v>1.26021521456583</v>
      </c>
      <c r="P39" s="11">
        <f t="shared" si="5"/>
        <v>0.0110070271410436</v>
      </c>
      <c r="Q39" s="17">
        <f t="shared" si="6"/>
        <v>0.00143091352833567</v>
      </c>
      <c r="R39" s="11">
        <f t="shared" si="7"/>
        <v>0.129143083333333</v>
      </c>
      <c r="S39" s="18">
        <f t="shared" si="8"/>
        <v>0.0110800632244649</v>
      </c>
      <c r="T39" s="3">
        <v>0.01</v>
      </c>
      <c r="U39" s="19">
        <f t="shared" si="9"/>
        <v>0.000110800632244649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0.0220108006322446</v>
      </c>
      <c r="AR39" s="27">
        <f t="shared" si="15"/>
        <v>99.3408333333333</v>
      </c>
      <c r="AS39" s="1">
        <f t="shared" si="16"/>
        <v>0.13</v>
      </c>
      <c r="AT39" s="2">
        <f>$E$4/12</f>
        <v>3.16666666666667</v>
      </c>
      <c r="AU39" s="1">
        <f t="shared" si="17"/>
        <v>6030.92801090119</v>
      </c>
    </row>
    <row r="40" s="1" customFormat="1" spans="1:48">
      <c r="A40" s="6"/>
      <c r="B40" s="6"/>
      <c r="C40" s="9">
        <v>11</v>
      </c>
      <c r="D40" s="12">
        <v>-9.6557155488</v>
      </c>
      <c r="E40" s="13">
        <f t="shared" si="18"/>
        <v>-5.19232813851613</v>
      </c>
      <c r="F40" s="9" t="s">
        <v>109</v>
      </c>
      <c r="G40" s="6">
        <v>12</v>
      </c>
      <c r="H40" s="11">
        <f t="shared" si="0"/>
        <v>-9.6557155488</v>
      </c>
      <c r="I40" s="11">
        <f t="shared" si="1"/>
        <v>263.4942844512</v>
      </c>
      <c r="J40" s="11">
        <f t="shared" si="2"/>
        <v>0.00471962938379247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2.24261652075812</v>
      </c>
      <c r="P40" s="11">
        <f t="shared" si="5"/>
        <v>0.0105843188279485</v>
      </c>
      <c r="Q40" s="17">
        <f t="shared" si="6"/>
        <v>0.0013759614476333</v>
      </c>
      <c r="R40" s="11">
        <f t="shared" si="7"/>
        <v>0.129143083333333</v>
      </c>
      <c r="S40" s="18">
        <f t="shared" si="8"/>
        <v>0.0106545500704965</v>
      </c>
      <c r="T40" s="3">
        <v>0.01</v>
      </c>
      <c r="U40" s="19">
        <f t="shared" si="9"/>
        <v>0.000106545500704965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0.022006545500705</v>
      </c>
      <c r="AR40" s="27">
        <f t="shared" si="15"/>
        <v>99.3408333333333</v>
      </c>
      <c r="AS40" s="1">
        <f t="shared" si="16"/>
        <v>0.13</v>
      </c>
      <c r="AT40" s="2">
        <f>$E$4/12</f>
        <v>3.16666666666667</v>
      </c>
      <c r="AU40" s="1">
        <f t="shared" si="17"/>
        <v>6029.76211092228</v>
      </c>
      <c r="AV40" s="1">
        <f>SUM(AU29:AU40)</f>
        <v>74466.7176754381</v>
      </c>
    </row>
    <row r="41" s="1" customFormat="1" spans="1:46">
      <c r="A41" s="6"/>
      <c r="B41" s="6"/>
      <c r="C41" s="9">
        <v>12</v>
      </c>
      <c r="D41" s="12">
        <v>-14.5991470129032</v>
      </c>
      <c r="E41" s="13">
        <f t="shared" si="18"/>
        <v>-9.6557155488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-9.41</v>
      </c>
      <c r="E44" s="9"/>
      <c r="F44" s="9"/>
      <c r="G44" s="6">
        <v>1</v>
      </c>
      <c r="H44" s="11">
        <f t="shared" ref="H44:H55" si="20">E45</f>
        <v>-9.41</v>
      </c>
      <c r="I44" s="11">
        <f t="shared" ref="I44:I55" si="21">H44+273.15</f>
        <v>263.74</v>
      </c>
      <c r="J44" s="11">
        <f t="shared" ref="J44:J55" si="22">EXP(($C$18*(I44-$C$16))/($C$19*I44*$C$16))</f>
        <v>0.00488494211810952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0.0029906918298298</v>
      </c>
      <c r="Q44" s="17">
        <f t="shared" ref="Q44:Q55" si="26">P44*$B$46</f>
        <v>0.000538324529369364</v>
      </c>
      <c r="R44" s="11">
        <f t="shared" ref="R44:R55" si="27">L44*$B$46</f>
        <v>0.1102008</v>
      </c>
      <c r="S44" s="18">
        <f t="shared" ref="S44:S55" si="28">Q44/R44</f>
        <v>0.00488494211810952</v>
      </c>
      <c r="T44" s="3">
        <v>0.01</v>
      </c>
      <c r="U44" s="19">
        <f t="shared" ref="U44:U55" si="29">S44*T44</f>
        <v>4.88494211810952e-5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0.0191488494211811</v>
      </c>
      <c r="AR44" s="27">
        <f t="shared" ref="AR44:AR55" si="35">$B$44/12</f>
        <v>61.2226666666667</v>
      </c>
      <c r="AS44" s="1">
        <f t="shared" ref="AS44:AS55" si="36">$B$46</f>
        <v>0.18</v>
      </c>
      <c r="AT44" s="2">
        <f>$E$3/12</f>
        <v>52.775</v>
      </c>
      <c r="AU44" s="1">
        <f t="shared" ref="AU44:AU55" si="37">AT44*10000*AS44*0.67*AR44*AQ44</f>
        <v>74615.7443904911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-11.1100916402903</v>
      </c>
      <c r="E45" s="13">
        <f t="shared" ref="E45:E56" si="38">D44</f>
        <v>-9.41</v>
      </c>
      <c r="F45" s="9" t="s">
        <v>107</v>
      </c>
      <c r="G45" s="6">
        <v>2</v>
      </c>
      <c r="H45" s="11">
        <f t="shared" si="20"/>
        <v>-11.1100916402903</v>
      </c>
      <c r="I45" s="11">
        <f t="shared" si="21"/>
        <v>262.03990835971</v>
      </c>
      <c r="J45" s="11">
        <f t="shared" si="22"/>
        <v>0.00384447038480613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1.2214626415035</v>
      </c>
      <c r="P45" s="11">
        <f t="shared" si="25"/>
        <v>0.00469587695140729</v>
      </c>
      <c r="Q45" s="17">
        <f t="shared" si="26"/>
        <v>0.000845257851253312</v>
      </c>
      <c r="R45" s="11">
        <f t="shared" si="27"/>
        <v>0.1102008</v>
      </c>
      <c r="S45" s="18">
        <f t="shared" si="28"/>
        <v>0.0076701607543077</v>
      </c>
      <c r="T45" s="3">
        <v>0.01</v>
      </c>
      <c r="U45" s="19">
        <f t="shared" si="29"/>
        <v>7.6701607543077e-5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0.0191767016075431</v>
      </c>
      <c r="AR45" s="27">
        <f t="shared" si="35"/>
        <v>61.2226666666667</v>
      </c>
      <c r="AS45" s="1">
        <f t="shared" si="36"/>
        <v>0.18</v>
      </c>
      <c r="AT45" s="2">
        <f>$E$3/12</f>
        <v>52.775</v>
      </c>
      <c r="AU45" s="1">
        <f t="shared" si="37"/>
        <v>74724.2737111093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-10.1406978682857</v>
      </c>
      <c r="E46" s="13">
        <f t="shared" si="38"/>
        <v>-11.1100916402903</v>
      </c>
      <c r="F46" s="9" t="s">
        <v>107</v>
      </c>
      <c r="G46" s="6">
        <v>3</v>
      </c>
      <c r="H46" s="11">
        <f t="shared" si="20"/>
        <v>-10.1406978682857</v>
      </c>
      <c r="I46" s="11">
        <f t="shared" si="21"/>
        <v>263.009302131714</v>
      </c>
      <c r="J46" s="11">
        <f t="shared" si="22"/>
        <v>0.00440874782926938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1.82899343121876</v>
      </c>
      <c r="P46" s="11">
        <f t="shared" si="25"/>
        <v>0.00806357081963368</v>
      </c>
      <c r="Q46" s="17">
        <f t="shared" si="26"/>
        <v>0.00145144274753406</v>
      </c>
      <c r="R46" s="11">
        <f t="shared" si="27"/>
        <v>0.1102008</v>
      </c>
      <c r="S46" s="18">
        <f t="shared" si="28"/>
        <v>0.0131708912052731</v>
      </c>
      <c r="T46" s="3">
        <v>0.01</v>
      </c>
      <c r="U46" s="19">
        <f t="shared" si="29"/>
        <v>0.000131708912052731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0.0192317089120527</v>
      </c>
      <c r="AR46" s="27">
        <f t="shared" si="35"/>
        <v>61.2226666666667</v>
      </c>
      <c r="AS46" s="1">
        <f t="shared" si="36"/>
        <v>0.18</v>
      </c>
      <c r="AT46" s="2">
        <f>$E$3/12</f>
        <v>52.775</v>
      </c>
      <c r="AU46" s="1">
        <f t="shared" si="37"/>
        <v>74938.6161440475</v>
      </c>
    </row>
    <row r="47" s="1" customFormat="1" spans="1:47">
      <c r="A47" s="6"/>
      <c r="B47" s="6"/>
      <c r="C47" s="9">
        <v>3</v>
      </c>
      <c r="D47" s="12">
        <v>-7.77737698845161</v>
      </c>
      <c r="E47" s="13">
        <f t="shared" si="38"/>
        <v>-10.1406978682857</v>
      </c>
      <c r="F47" s="9" t="s">
        <v>107</v>
      </c>
      <c r="G47" s="6">
        <v>4</v>
      </c>
      <c r="H47" s="11">
        <f t="shared" si="20"/>
        <v>-7.77737698845161</v>
      </c>
      <c r="I47" s="11">
        <f t="shared" si="21"/>
        <v>265.372623011548</v>
      </c>
      <c r="J47" s="11">
        <f t="shared" si="22"/>
        <v>0.00613055235061592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2.4331565270658</v>
      </c>
      <c r="P47" s="11">
        <f t="shared" si="25"/>
        <v>0.0149165934664197</v>
      </c>
      <c r="Q47" s="17">
        <f t="shared" si="26"/>
        <v>0.00268498682395555</v>
      </c>
      <c r="R47" s="11">
        <f t="shared" si="27"/>
        <v>0.1102008</v>
      </c>
      <c r="S47" s="18">
        <f t="shared" si="28"/>
        <v>0.0243644948489988</v>
      </c>
      <c r="T47" s="3">
        <v>0.01</v>
      </c>
      <c r="U47" s="19">
        <f t="shared" si="29"/>
        <v>0.000243644948489988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0.01934364494849</v>
      </c>
      <c r="AR47" s="27">
        <f t="shared" si="35"/>
        <v>61.2226666666667</v>
      </c>
      <c r="AS47" s="1">
        <f t="shared" si="36"/>
        <v>0.18</v>
      </c>
      <c r="AT47" s="2">
        <f>$E$3/12</f>
        <v>52.775</v>
      </c>
      <c r="AU47" s="1">
        <f t="shared" si="37"/>
        <v>75374.7880778895</v>
      </c>
    </row>
    <row r="48" s="1" customFormat="1" spans="1:47">
      <c r="A48" s="6"/>
      <c r="B48" s="6"/>
      <c r="C48" s="9">
        <v>4</v>
      </c>
      <c r="D48" s="12">
        <v>-2.75899023933333</v>
      </c>
      <c r="E48" s="13">
        <f t="shared" si="38"/>
        <v>-7.77737698845161</v>
      </c>
      <c r="F48" s="9" t="s">
        <v>107</v>
      </c>
      <c r="G48" s="6">
        <v>5</v>
      </c>
      <c r="H48" s="11">
        <f t="shared" si="20"/>
        <v>-2.75899023933333</v>
      </c>
      <c r="I48" s="11">
        <f t="shared" si="21"/>
        <v>270.391009760667</v>
      </c>
      <c r="J48" s="11">
        <f t="shared" si="22"/>
        <v>0.0121127717837785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2.29732793691941</v>
      </c>
      <c r="O48" s="11">
        <f t="shared" si="39"/>
        <v>0.733138663346636</v>
      </c>
      <c r="P48" s="11">
        <f t="shared" si="25"/>
        <v>0.00888034131498223</v>
      </c>
      <c r="Q48" s="17">
        <f t="shared" si="26"/>
        <v>0.0015984614366968</v>
      </c>
      <c r="R48" s="11">
        <f t="shared" si="27"/>
        <v>0.1102008</v>
      </c>
      <c r="S48" s="18">
        <f t="shared" si="28"/>
        <v>0.0145049894074889</v>
      </c>
      <c r="T48" s="3">
        <v>0.01</v>
      </c>
      <c r="U48" s="19">
        <f t="shared" si="29"/>
        <v>0.000145049894074889</v>
      </c>
      <c r="V48" s="18"/>
      <c r="W48" s="3"/>
      <c r="X48" s="19"/>
      <c r="Y48" s="20">
        <v>0.02</v>
      </c>
      <c r="Z48" s="3">
        <v>0.29</v>
      </c>
      <c r="AA48" s="21">
        <f t="shared" si="30"/>
        <v>0.0058</v>
      </c>
      <c r="AB48" s="3">
        <v>0.01</v>
      </c>
      <c r="AC48" s="3">
        <v>0.28</v>
      </c>
      <c r="AD48" s="21">
        <f t="shared" si="31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0.0192450498940749</v>
      </c>
      <c r="AR48" s="27">
        <f t="shared" si="35"/>
        <v>61.2226666666667</v>
      </c>
      <c r="AS48" s="1">
        <f t="shared" si="36"/>
        <v>0.18</v>
      </c>
      <c r="AT48" s="2">
        <f>$E$3/12</f>
        <v>52.775</v>
      </c>
      <c r="AU48" s="1">
        <f t="shared" si="37"/>
        <v>74990.6008498952</v>
      </c>
    </row>
    <row r="49" s="1" customFormat="1" spans="1:47">
      <c r="A49" s="6"/>
      <c r="B49" s="6"/>
      <c r="C49" s="9">
        <v>5</v>
      </c>
      <c r="D49" s="12">
        <v>1.50156259209677</v>
      </c>
      <c r="E49" s="13">
        <f t="shared" si="38"/>
        <v>-2.75899023933333</v>
      </c>
      <c r="F49" s="9" t="s">
        <v>109</v>
      </c>
      <c r="G49" s="6">
        <v>6</v>
      </c>
      <c r="H49" s="11">
        <f t="shared" si="20"/>
        <v>1.50156259209677</v>
      </c>
      <c r="I49" s="11">
        <f t="shared" si="21"/>
        <v>274.651562592097</v>
      </c>
      <c r="J49" s="11">
        <f t="shared" si="22"/>
        <v>0.0211760056648057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1.33648498869832</v>
      </c>
      <c r="P49" s="11">
        <f t="shared" si="25"/>
        <v>0.0283014136916034</v>
      </c>
      <c r="Q49" s="17">
        <f t="shared" si="26"/>
        <v>0.00509425446448862</v>
      </c>
      <c r="R49" s="11">
        <f t="shared" si="27"/>
        <v>0.1102008</v>
      </c>
      <c r="S49" s="18">
        <f t="shared" si="28"/>
        <v>0.0462270189008484</v>
      </c>
      <c r="T49" s="3">
        <v>0.01</v>
      </c>
      <c r="U49" s="19">
        <f t="shared" si="29"/>
        <v>0.000462270189008484</v>
      </c>
      <c r="V49" s="18"/>
      <c r="W49" s="3"/>
      <c r="X49" s="19"/>
      <c r="Y49" s="20">
        <v>0.02</v>
      </c>
      <c r="Z49" s="3">
        <v>0.29</v>
      </c>
      <c r="AA49" s="21">
        <f t="shared" si="30"/>
        <v>0.0058</v>
      </c>
      <c r="AB49" s="3">
        <v>0.01</v>
      </c>
      <c r="AC49" s="3">
        <v>0.28</v>
      </c>
      <c r="AD49" s="21">
        <f t="shared" si="31"/>
        <v>0.0028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0.0195622701890085</v>
      </c>
      <c r="AR49" s="27">
        <f t="shared" si="35"/>
        <v>61.2226666666667</v>
      </c>
      <c r="AS49" s="1">
        <f t="shared" si="36"/>
        <v>0.18</v>
      </c>
      <c r="AT49" s="2">
        <f>$E$3/12</f>
        <v>52.775</v>
      </c>
      <c r="AU49" s="1">
        <f t="shared" si="37"/>
        <v>76226.6870460747</v>
      </c>
    </row>
    <row r="50" s="1" customFormat="1" spans="1:47">
      <c r="A50" s="6"/>
      <c r="B50" s="6"/>
      <c r="C50" s="9">
        <v>6</v>
      </c>
      <c r="D50" s="12">
        <v>7.1942295898</v>
      </c>
      <c r="E50" s="13">
        <f t="shared" si="38"/>
        <v>1.50156259209677</v>
      </c>
      <c r="F50" s="9" t="s">
        <v>107</v>
      </c>
      <c r="G50" s="6">
        <v>7</v>
      </c>
      <c r="H50" s="11">
        <f t="shared" si="20"/>
        <v>7.1942295898</v>
      </c>
      <c r="I50" s="11">
        <f t="shared" si="21"/>
        <v>280.3442295898</v>
      </c>
      <c r="J50" s="11">
        <f t="shared" si="22"/>
        <v>0.0434993061590897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1.92041024167338</v>
      </c>
      <c r="P50" s="11">
        <f t="shared" si="25"/>
        <v>0.083536513053602</v>
      </c>
      <c r="Q50" s="17">
        <f t="shared" si="26"/>
        <v>0.0150365723496484</v>
      </c>
      <c r="R50" s="11">
        <f t="shared" si="27"/>
        <v>0.1102008</v>
      </c>
      <c r="S50" s="18">
        <f t="shared" si="28"/>
        <v>0.136447034410352</v>
      </c>
      <c r="T50" s="3">
        <v>0.01</v>
      </c>
      <c r="U50" s="19">
        <f t="shared" si="29"/>
        <v>0.00136447034410352</v>
      </c>
      <c r="V50" s="18"/>
      <c r="W50" s="3"/>
      <c r="X50" s="19"/>
      <c r="Y50" s="20">
        <v>0.02</v>
      </c>
      <c r="Z50" s="3">
        <v>0.29</v>
      </c>
      <c r="AA50" s="21">
        <f t="shared" si="30"/>
        <v>0.0058</v>
      </c>
      <c r="AB50" s="3">
        <v>0.01</v>
      </c>
      <c r="AC50" s="3">
        <v>0.28</v>
      </c>
      <c r="AD50" s="21">
        <f t="shared" si="31"/>
        <v>0.0028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0.0204644703441035</v>
      </c>
      <c r="AR50" s="27">
        <f t="shared" si="35"/>
        <v>61.2226666666667</v>
      </c>
      <c r="AS50" s="1">
        <f t="shared" si="36"/>
        <v>0.18</v>
      </c>
      <c r="AT50" s="2">
        <f>$E$3/12</f>
        <v>52.775</v>
      </c>
      <c r="AU50" s="1">
        <f t="shared" si="37"/>
        <v>79742.2160828831</v>
      </c>
    </row>
    <row r="51" s="1" customFormat="1" spans="1:47">
      <c r="A51" s="6"/>
      <c r="B51" s="6"/>
      <c r="C51" s="9">
        <v>7</v>
      </c>
      <c r="D51" s="12">
        <v>8.61807450429032</v>
      </c>
      <c r="E51" s="13">
        <f t="shared" si="38"/>
        <v>7.1942295898</v>
      </c>
      <c r="F51" s="9" t="s">
        <v>107</v>
      </c>
      <c r="G51" s="6">
        <v>8</v>
      </c>
      <c r="H51" s="11">
        <f t="shared" si="20"/>
        <v>8.61807450429032</v>
      </c>
      <c r="I51" s="11">
        <f t="shared" si="21"/>
        <v>281.76807450429</v>
      </c>
      <c r="J51" s="11">
        <f t="shared" si="22"/>
        <v>0.0518446751389005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2.44910039528645</v>
      </c>
      <c r="P51" s="11">
        <f t="shared" si="25"/>
        <v>0.126972814376179</v>
      </c>
      <c r="Q51" s="17">
        <f t="shared" si="26"/>
        <v>0.0228551065877122</v>
      </c>
      <c r="R51" s="11">
        <f t="shared" si="27"/>
        <v>0.1102008</v>
      </c>
      <c r="S51" s="18">
        <f t="shared" si="28"/>
        <v>0.207395105913135</v>
      </c>
      <c r="T51" s="3">
        <v>0.01</v>
      </c>
      <c r="U51" s="19">
        <f t="shared" si="29"/>
        <v>0.00207395105913135</v>
      </c>
      <c r="V51" s="18"/>
      <c r="W51" s="3"/>
      <c r="X51" s="19"/>
      <c r="Y51" s="20">
        <v>0.02</v>
      </c>
      <c r="Z51" s="3">
        <v>0.29</v>
      </c>
      <c r="AA51" s="21">
        <f t="shared" si="30"/>
        <v>0.0058</v>
      </c>
      <c r="AB51" s="3">
        <v>0.01</v>
      </c>
      <c r="AC51" s="3">
        <v>0.28</v>
      </c>
      <c r="AD51" s="21">
        <f t="shared" si="31"/>
        <v>0.0028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0.0211739510591313</v>
      </c>
      <c r="AR51" s="27">
        <f t="shared" si="35"/>
        <v>61.2226666666667</v>
      </c>
      <c r="AS51" s="1">
        <f t="shared" si="36"/>
        <v>0.18</v>
      </c>
      <c r="AT51" s="2">
        <f>$E$3/12</f>
        <v>52.775</v>
      </c>
      <c r="AU51" s="1">
        <f t="shared" si="37"/>
        <v>82506.7911504557</v>
      </c>
    </row>
    <row r="52" s="1" customFormat="1" spans="1:47">
      <c r="A52" s="6"/>
      <c r="B52" s="6"/>
      <c r="C52" s="9">
        <v>8</v>
      </c>
      <c r="D52" s="12">
        <v>8.38062824551613</v>
      </c>
      <c r="E52" s="13">
        <f t="shared" si="38"/>
        <v>8.61807450429032</v>
      </c>
      <c r="F52" s="9" t="s">
        <v>107</v>
      </c>
      <c r="G52" s="6">
        <v>9</v>
      </c>
      <c r="H52" s="11">
        <f t="shared" si="20"/>
        <v>8.38062824551613</v>
      </c>
      <c r="I52" s="11">
        <f t="shared" si="21"/>
        <v>281.530628245516</v>
      </c>
      <c r="J52" s="11">
        <f t="shared" si="22"/>
        <v>0.0503554702960024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2.93435424757694</v>
      </c>
      <c r="P52" s="11">
        <f t="shared" si="25"/>
        <v>0.147760788151809</v>
      </c>
      <c r="Q52" s="17">
        <f t="shared" si="26"/>
        <v>0.0265969418673256</v>
      </c>
      <c r="R52" s="11">
        <f t="shared" si="27"/>
        <v>0.1102008</v>
      </c>
      <c r="S52" s="18">
        <f t="shared" si="28"/>
        <v>0.241349807508889</v>
      </c>
      <c r="T52" s="3">
        <v>0.01</v>
      </c>
      <c r="U52" s="19">
        <f t="shared" si="29"/>
        <v>0.00241349807508889</v>
      </c>
      <c r="V52" s="18"/>
      <c r="W52" s="3"/>
      <c r="X52" s="19"/>
      <c r="Y52" s="20">
        <v>0.02</v>
      </c>
      <c r="Z52" s="3">
        <v>0.29</v>
      </c>
      <c r="AA52" s="21">
        <f t="shared" si="30"/>
        <v>0.0058</v>
      </c>
      <c r="AB52" s="3">
        <v>0.01</v>
      </c>
      <c r="AC52" s="3">
        <v>0.28</v>
      </c>
      <c r="AD52" s="21">
        <f t="shared" si="31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0.0215134980750889</v>
      </c>
      <c r="AR52" s="27">
        <f t="shared" si="35"/>
        <v>61.2226666666667</v>
      </c>
      <c r="AS52" s="1">
        <f t="shared" si="36"/>
        <v>0.18</v>
      </c>
      <c r="AT52" s="2">
        <f>$E$3/12</f>
        <v>52.775</v>
      </c>
      <c r="AU52" s="1">
        <f t="shared" si="37"/>
        <v>83829.8760415624</v>
      </c>
    </row>
    <row r="53" s="1" customFormat="1" spans="1:47">
      <c r="A53" s="6"/>
      <c r="B53" s="6"/>
      <c r="C53" s="9">
        <v>9</v>
      </c>
      <c r="D53" s="12">
        <v>4.8432606972</v>
      </c>
      <c r="E53" s="13">
        <f t="shared" si="38"/>
        <v>8.38062824551613</v>
      </c>
      <c r="F53" s="9" t="s">
        <v>107</v>
      </c>
      <c r="G53" s="6">
        <v>10</v>
      </c>
      <c r="H53" s="11">
        <f t="shared" si="20"/>
        <v>4.8432606972</v>
      </c>
      <c r="I53" s="11">
        <f t="shared" si="21"/>
        <v>277.9932606972</v>
      </c>
      <c r="J53" s="11">
        <f t="shared" si="22"/>
        <v>0.0324280178357499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3.3988201260918</v>
      </c>
      <c r="P53" s="11">
        <f t="shared" si="25"/>
        <v>0.110216999669411</v>
      </c>
      <c r="Q53" s="17">
        <f t="shared" si="26"/>
        <v>0.0198390599404939</v>
      </c>
      <c r="R53" s="11">
        <f t="shared" si="27"/>
        <v>0.1102008</v>
      </c>
      <c r="S53" s="18">
        <f t="shared" si="28"/>
        <v>0.180026460247965</v>
      </c>
      <c r="T53" s="3">
        <v>0.01</v>
      </c>
      <c r="U53" s="19">
        <f t="shared" si="29"/>
        <v>0.00180026460247965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0.0209002646024796</v>
      </c>
      <c r="AR53" s="27">
        <f t="shared" si="35"/>
        <v>61.2226666666667</v>
      </c>
      <c r="AS53" s="1">
        <f t="shared" si="36"/>
        <v>0.18</v>
      </c>
      <c r="AT53" s="2">
        <f>$E$3/12</f>
        <v>52.775</v>
      </c>
      <c r="AU53" s="1">
        <f t="shared" si="37"/>
        <v>81440.3396763491</v>
      </c>
    </row>
    <row r="54" s="1" customFormat="1" spans="1:47">
      <c r="A54" s="6"/>
      <c r="B54" s="6"/>
      <c r="C54" s="9">
        <v>10</v>
      </c>
      <c r="D54" s="12">
        <v>-5.19232813851613</v>
      </c>
      <c r="E54" s="13">
        <f t="shared" si="38"/>
        <v>4.8432606972</v>
      </c>
      <c r="F54" s="9" t="s">
        <v>107</v>
      </c>
      <c r="G54" s="6">
        <v>11</v>
      </c>
      <c r="H54" s="11">
        <f t="shared" si="20"/>
        <v>-5.19232813851613</v>
      </c>
      <c r="I54" s="11">
        <f t="shared" si="21"/>
        <v>267.957671861484</v>
      </c>
      <c r="J54" s="11">
        <f t="shared" si="22"/>
        <v>0.00873424397184077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3.12417297010127</v>
      </c>
      <c r="O54" s="11">
        <f t="shared" si="39"/>
        <v>0.776656822987786</v>
      </c>
      <c r="P54" s="11">
        <f t="shared" si="25"/>
        <v>0.00678351017437007</v>
      </c>
      <c r="Q54" s="17">
        <f t="shared" si="26"/>
        <v>0.00122103183138661</v>
      </c>
      <c r="R54" s="11">
        <f t="shared" si="27"/>
        <v>0.1102008</v>
      </c>
      <c r="S54" s="18">
        <f t="shared" si="28"/>
        <v>0.0110800632244649</v>
      </c>
      <c r="T54" s="3">
        <v>0.01</v>
      </c>
      <c r="U54" s="19">
        <f t="shared" si="29"/>
        <v>0.000110800632244649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0.0192108006322446</v>
      </c>
      <c r="AR54" s="27">
        <f t="shared" si="35"/>
        <v>61.2226666666667</v>
      </c>
      <c r="AS54" s="1">
        <f t="shared" si="36"/>
        <v>0.18</v>
      </c>
      <c r="AT54" s="2">
        <f>$E$3/12</f>
        <v>52.775</v>
      </c>
      <c r="AU54" s="1">
        <f t="shared" si="37"/>
        <v>74857.1445721796</v>
      </c>
    </row>
    <row r="55" s="1" customFormat="1" spans="1:48">
      <c r="A55" s="6"/>
      <c r="B55" s="6"/>
      <c r="C55" s="9">
        <v>11</v>
      </c>
      <c r="D55" s="12">
        <v>-9.6557155488</v>
      </c>
      <c r="E55" s="13">
        <f t="shared" si="38"/>
        <v>-5.19232813851613</v>
      </c>
      <c r="F55" s="9" t="s">
        <v>109</v>
      </c>
      <c r="G55" s="6">
        <v>12</v>
      </c>
      <c r="H55" s="11">
        <f t="shared" si="20"/>
        <v>-9.6557155488</v>
      </c>
      <c r="I55" s="11">
        <f t="shared" si="21"/>
        <v>263.4942844512</v>
      </c>
      <c r="J55" s="11">
        <f t="shared" si="22"/>
        <v>0.00471962938379247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1.38209997948008</v>
      </c>
      <c r="P55" s="11">
        <f t="shared" si="25"/>
        <v>0.00652299967449317</v>
      </c>
      <c r="Q55" s="17">
        <f t="shared" si="26"/>
        <v>0.00117413994140877</v>
      </c>
      <c r="R55" s="11">
        <f t="shared" si="27"/>
        <v>0.1102008</v>
      </c>
      <c r="S55" s="18">
        <f t="shared" si="28"/>
        <v>0.0106545500704965</v>
      </c>
      <c r="T55" s="3">
        <v>0.01</v>
      </c>
      <c r="U55" s="19">
        <f t="shared" si="29"/>
        <v>0.000106545500704965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0.019206545500705</v>
      </c>
      <c r="AR55" s="27">
        <f t="shared" si="35"/>
        <v>61.2226666666667</v>
      </c>
      <c r="AS55" s="1">
        <f t="shared" si="36"/>
        <v>0.18</v>
      </c>
      <c r="AT55" s="2">
        <f>$E$3/12</f>
        <v>52.775</v>
      </c>
      <c r="AU55" s="1">
        <f t="shared" si="37"/>
        <v>74840.5639515726</v>
      </c>
      <c r="AV55" s="1">
        <f>SUM(AU44:AU55)</f>
        <v>928087.64169451</v>
      </c>
    </row>
    <row r="56" s="1" customFormat="1" spans="1:46">
      <c r="A56" s="6"/>
      <c r="B56" s="6"/>
      <c r="C56" s="9">
        <v>12</v>
      </c>
      <c r="D56" s="12">
        <v>-14.5991470129032</v>
      </c>
      <c r="E56" s="13">
        <f t="shared" si="38"/>
        <v>-9.6557155488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-9.41</v>
      </c>
      <c r="E60" s="9"/>
      <c r="F60" s="9"/>
      <c r="G60" s="6">
        <v>1</v>
      </c>
      <c r="H60" s="11">
        <f t="shared" ref="H60:H71" si="40">E61</f>
        <v>-9.41</v>
      </c>
      <c r="I60" s="11">
        <f t="shared" ref="I60:I71" si="41">H60+273.15</f>
        <v>263.74</v>
      </c>
      <c r="J60" s="11">
        <f t="shared" ref="J60:J71" si="42">EXP(($C$18*(I60-$C$16))/($C$19*I60*$C$16))</f>
        <v>0.00488494211810952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0.00673975464035571</v>
      </c>
      <c r="Q60" s="17">
        <f t="shared" ref="Q60:Q71" si="46">P60*$B$62</f>
        <v>0.000673975464035571</v>
      </c>
      <c r="R60" s="11">
        <f t="shared" ref="R60:R71" si="47">L60*$B$62</f>
        <v>0.13797</v>
      </c>
      <c r="S60" s="18">
        <f t="shared" ref="S60:S71" si="48">Q60/R60</f>
        <v>0.00488494211810952</v>
      </c>
      <c r="T60" s="3">
        <v>0.01</v>
      </c>
      <c r="U60" s="19">
        <f t="shared" ref="U60:U71" si="49">S60*T60</f>
        <v>4.88494211810952e-5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0.0123488494211811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7.05</v>
      </c>
      <c r="AU60" s="1">
        <f t="shared" ref="AU60:AU71" si="57">AT60*10000*AS60*0.67*AR60*AQ60</f>
        <v>8047.76115954372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-11.1100916402903</v>
      </c>
      <c r="E61" s="13">
        <f t="shared" ref="E61:E72" si="58">D60</f>
        <v>-9.41</v>
      </c>
      <c r="F61" s="9" t="s">
        <v>107</v>
      </c>
      <c r="G61" s="6">
        <v>2</v>
      </c>
      <c r="H61" s="11">
        <f t="shared" si="40"/>
        <v>-11.1100916402903</v>
      </c>
      <c r="I61" s="11">
        <f t="shared" si="41"/>
        <v>262.03990835971</v>
      </c>
      <c r="J61" s="11">
        <f t="shared" si="42"/>
        <v>0.00384447038480613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2.75266024535964</v>
      </c>
      <c r="P61" s="11">
        <f t="shared" si="45"/>
        <v>0.0105825207927183</v>
      </c>
      <c r="Q61" s="17">
        <f t="shared" si="46"/>
        <v>0.00105825207927183</v>
      </c>
      <c r="R61" s="11">
        <f t="shared" si="47"/>
        <v>0.13797</v>
      </c>
      <c r="S61" s="18">
        <f t="shared" si="48"/>
        <v>0.00767016075430769</v>
      </c>
      <c r="T61" s="3">
        <v>0.01</v>
      </c>
      <c r="U61" s="19">
        <f t="shared" si="49"/>
        <v>7.67016075430769e-5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0.0123767016075431</v>
      </c>
      <c r="AR61" s="27">
        <f t="shared" si="55"/>
        <v>137.97</v>
      </c>
      <c r="AS61" s="1">
        <f t="shared" si="56"/>
        <v>0.1</v>
      </c>
      <c r="AT61" s="2">
        <f>$E$5/12</f>
        <v>7.05</v>
      </c>
      <c r="AU61" s="1">
        <f t="shared" si="57"/>
        <v>8065.91246546441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-10.1406978682857</v>
      </c>
      <c r="E62" s="13">
        <f t="shared" si="58"/>
        <v>-11.1100916402903</v>
      </c>
      <c r="F62" s="9" t="s">
        <v>107</v>
      </c>
      <c r="G62" s="6">
        <v>3</v>
      </c>
      <c r="H62" s="11">
        <f t="shared" si="40"/>
        <v>-10.1406978682857</v>
      </c>
      <c r="I62" s="11">
        <f t="shared" si="41"/>
        <v>263.009302131714</v>
      </c>
      <c r="J62" s="11">
        <f t="shared" si="42"/>
        <v>0.00440874782926938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4.12177772456693</v>
      </c>
      <c r="P62" s="11">
        <f t="shared" si="45"/>
        <v>0.0181718785959153</v>
      </c>
      <c r="Q62" s="17">
        <f t="shared" si="46"/>
        <v>0.00181718785959153</v>
      </c>
      <c r="R62" s="11">
        <f t="shared" si="47"/>
        <v>0.13797</v>
      </c>
      <c r="S62" s="18">
        <f t="shared" si="48"/>
        <v>0.0131708912052731</v>
      </c>
      <c r="T62" s="3">
        <v>0.01</v>
      </c>
      <c r="U62" s="19">
        <f t="shared" si="49"/>
        <v>0.000131708912052731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0.0124317089120527</v>
      </c>
      <c r="AR62" s="27">
        <f t="shared" si="55"/>
        <v>137.97</v>
      </c>
      <c r="AS62" s="1">
        <f t="shared" si="56"/>
        <v>0.1</v>
      </c>
      <c r="AT62" s="2">
        <f>$E$5/12</f>
        <v>7.05</v>
      </c>
      <c r="AU62" s="1">
        <f t="shared" si="57"/>
        <v>8101.76079704781</v>
      </c>
    </row>
    <row r="63" s="1" customFormat="1" spans="1:47">
      <c r="A63" s="6"/>
      <c r="B63" s="6"/>
      <c r="C63" s="9">
        <v>3</v>
      </c>
      <c r="D63" s="12">
        <v>-7.77737698845161</v>
      </c>
      <c r="E63" s="13">
        <f t="shared" si="58"/>
        <v>-10.1406978682857</v>
      </c>
      <c r="F63" s="9" t="s">
        <v>107</v>
      </c>
      <c r="G63" s="6">
        <v>4</v>
      </c>
      <c r="H63" s="11">
        <f t="shared" si="40"/>
        <v>-7.77737698845161</v>
      </c>
      <c r="I63" s="11">
        <f t="shared" si="41"/>
        <v>265.372623011548</v>
      </c>
      <c r="J63" s="11">
        <f t="shared" si="42"/>
        <v>0.00613055235061592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5.48330584597101</v>
      </c>
      <c r="P63" s="11">
        <f t="shared" si="45"/>
        <v>0.0336156935431636</v>
      </c>
      <c r="Q63" s="17">
        <f t="shared" si="46"/>
        <v>0.00336156935431636</v>
      </c>
      <c r="R63" s="11">
        <f t="shared" si="47"/>
        <v>0.13797</v>
      </c>
      <c r="S63" s="18">
        <f t="shared" si="48"/>
        <v>0.0243644948489988</v>
      </c>
      <c r="T63" s="3">
        <v>0.01</v>
      </c>
      <c r="U63" s="19">
        <f t="shared" si="49"/>
        <v>0.000243644948489988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0.01254364494849</v>
      </c>
      <c r="AR63" s="27">
        <f t="shared" si="55"/>
        <v>137.97</v>
      </c>
      <c r="AS63" s="1">
        <f t="shared" si="56"/>
        <v>0.1</v>
      </c>
      <c r="AT63" s="2">
        <f>$E$5/12</f>
        <v>7.05</v>
      </c>
      <c r="AU63" s="1">
        <f t="shared" si="57"/>
        <v>8174.70965695113</v>
      </c>
    </row>
    <row r="64" s="1" customFormat="1" spans="1:47">
      <c r="A64" s="6"/>
      <c r="B64" s="6"/>
      <c r="C64" s="9">
        <v>4</v>
      </c>
      <c r="D64" s="12">
        <v>-2.75899023933333</v>
      </c>
      <c r="E64" s="13">
        <f t="shared" si="58"/>
        <v>-7.77737698845161</v>
      </c>
      <c r="F64" s="9" t="s">
        <v>107</v>
      </c>
      <c r="G64" s="6">
        <v>5</v>
      </c>
      <c r="H64" s="11">
        <f t="shared" si="40"/>
        <v>-2.75899023933333</v>
      </c>
      <c r="I64" s="11">
        <f t="shared" si="41"/>
        <v>270.391009760667</v>
      </c>
      <c r="J64" s="11">
        <f t="shared" si="42"/>
        <v>0.0121127717837785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5.17720564480645</v>
      </c>
      <c r="O64" s="11">
        <f t="shared" si="59"/>
        <v>1.65218450762139</v>
      </c>
      <c r="P64" s="11">
        <f t="shared" si="45"/>
        <v>0.0200125338855124</v>
      </c>
      <c r="Q64" s="17">
        <f t="shared" si="46"/>
        <v>0.00200125338855124</v>
      </c>
      <c r="R64" s="11">
        <f t="shared" si="47"/>
        <v>0.13797</v>
      </c>
      <c r="S64" s="18">
        <f t="shared" si="48"/>
        <v>0.0145049894074889</v>
      </c>
      <c r="T64" s="3">
        <v>0.01</v>
      </c>
      <c r="U64" s="19">
        <f t="shared" si="49"/>
        <v>0.000145049894074889</v>
      </c>
      <c r="V64" s="18"/>
      <c r="W64" s="3"/>
      <c r="X64" s="19"/>
      <c r="Y64" s="20">
        <v>0.02</v>
      </c>
      <c r="Z64" s="3">
        <v>0.06</v>
      </c>
      <c r="AA64" s="21">
        <f t="shared" si="50"/>
        <v>0.0012</v>
      </c>
      <c r="AB64" s="3">
        <v>0.01</v>
      </c>
      <c r="AC64" s="3">
        <v>0.63</v>
      </c>
      <c r="AD64" s="21">
        <f t="shared" si="51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0.0124450498940749</v>
      </c>
      <c r="AR64" s="27">
        <f t="shared" si="55"/>
        <v>137.97</v>
      </c>
      <c r="AS64" s="1">
        <f t="shared" si="56"/>
        <v>0.1</v>
      </c>
      <c r="AT64" s="2">
        <f>$E$5/12</f>
        <v>7.05</v>
      </c>
      <c r="AU64" s="1">
        <f t="shared" si="57"/>
        <v>8110.45513230822</v>
      </c>
    </row>
    <row r="65" s="1" customFormat="1" spans="1:47">
      <c r="A65" s="6"/>
      <c r="B65" s="6"/>
      <c r="C65" s="9">
        <v>5</v>
      </c>
      <c r="D65" s="12">
        <v>1.50156259209677</v>
      </c>
      <c r="E65" s="13">
        <f t="shared" si="58"/>
        <v>-2.75899023933333</v>
      </c>
      <c r="F65" s="9" t="s">
        <v>109</v>
      </c>
      <c r="G65" s="6">
        <v>6</v>
      </c>
      <c r="H65" s="11">
        <f t="shared" si="40"/>
        <v>1.50156259209677</v>
      </c>
      <c r="I65" s="11">
        <f t="shared" si="41"/>
        <v>274.651562592097</v>
      </c>
      <c r="J65" s="11">
        <f t="shared" si="42"/>
        <v>0.0211760056648057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3.01187197373588</v>
      </c>
      <c r="P65" s="11">
        <f t="shared" si="45"/>
        <v>0.0637794179775005</v>
      </c>
      <c r="Q65" s="17">
        <f t="shared" si="46"/>
        <v>0.00637794179775005</v>
      </c>
      <c r="R65" s="11">
        <f t="shared" si="47"/>
        <v>0.13797</v>
      </c>
      <c r="S65" s="18">
        <f t="shared" si="48"/>
        <v>0.0462270189008484</v>
      </c>
      <c r="T65" s="3">
        <v>0.01</v>
      </c>
      <c r="U65" s="19">
        <f t="shared" si="49"/>
        <v>0.000462270189008484</v>
      </c>
      <c r="V65" s="18"/>
      <c r="W65" s="3"/>
      <c r="X65" s="19"/>
      <c r="Y65" s="20">
        <v>0.02</v>
      </c>
      <c r="Z65" s="3">
        <v>0.06</v>
      </c>
      <c r="AA65" s="21">
        <f t="shared" si="50"/>
        <v>0.0012</v>
      </c>
      <c r="AB65" s="3">
        <v>0.01</v>
      </c>
      <c r="AC65" s="3">
        <v>0.63</v>
      </c>
      <c r="AD65" s="21">
        <f t="shared" si="51"/>
        <v>0.0063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0.0127622701890085</v>
      </c>
      <c r="AR65" s="27">
        <f t="shared" si="55"/>
        <v>137.97</v>
      </c>
      <c r="AS65" s="1">
        <f t="shared" si="56"/>
        <v>0.1</v>
      </c>
      <c r="AT65" s="2">
        <f>$E$5/12</f>
        <v>7.05</v>
      </c>
      <c r="AU65" s="1">
        <f t="shared" si="57"/>
        <v>8317.18800931672</v>
      </c>
    </row>
    <row r="66" s="1" customFormat="1" spans="1:47">
      <c r="A66" s="6"/>
      <c r="B66" s="6"/>
      <c r="C66" s="9">
        <v>6</v>
      </c>
      <c r="D66" s="12">
        <v>7.1942295898</v>
      </c>
      <c r="E66" s="13">
        <f t="shared" si="58"/>
        <v>1.50156259209677</v>
      </c>
      <c r="F66" s="9" t="s">
        <v>107</v>
      </c>
      <c r="G66" s="6">
        <v>7</v>
      </c>
      <c r="H66" s="11">
        <f t="shared" si="40"/>
        <v>7.1942295898</v>
      </c>
      <c r="I66" s="11">
        <f t="shared" si="41"/>
        <v>280.3442295898</v>
      </c>
      <c r="J66" s="11">
        <f t="shared" si="42"/>
        <v>0.0434993061590897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4.32779255575838</v>
      </c>
      <c r="P66" s="11">
        <f t="shared" si="45"/>
        <v>0.188255973375963</v>
      </c>
      <c r="Q66" s="17">
        <f t="shared" si="46"/>
        <v>0.0188255973375963</v>
      </c>
      <c r="R66" s="11">
        <f t="shared" si="47"/>
        <v>0.13797</v>
      </c>
      <c r="S66" s="18">
        <f t="shared" si="48"/>
        <v>0.136447034410352</v>
      </c>
      <c r="T66" s="3">
        <v>0.01</v>
      </c>
      <c r="U66" s="19">
        <f t="shared" si="49"/>
        <v>0.00136447034410352</v>
      </c>
      <c r="V66" s="18"/>
      <c r="W66" s="3"/>
      <c r="X66" s="19"/>
      <c r="Y66" s="20">
        <v>0.02</v>
      </c>
      <c r="Z66" s="3">
        <v>0.06</v>
      </c>
      <c r="AA66" s="21">
        <f t="shared" si="50"/>
        <v>0.0012</v>
      </c>
      <c r="AB66" s="3">
        <v>0.01</v>
      </c>
      <c r="AC66" s="3">
        <v>0.63</v>
      </c>
      <c r="AD66" s="21">
        <f t="shared" si="51"/>
        <v>0.0063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0.0136644703441035</v>
      </c>
      <c r="AR66" s="27">
        <f t="shared" si="55"/>
        <v>137.97</v>
      </c>
      <c r="AS66" s="1">
        <f t="shared" si="56"/>
        <v>0.1</v>
      </c>
      <c r="AT66" s="2">
        <f>$E$5/12</f>
        <v>7.05</v>
      </c>
      <c r="AU66" s="1">
        <f t="shared" si="57"/>
        <v>8905.15301874136</v>
      </c>
    </row>
    <row r="67" s="1" customFormat="1" spans="1:47">
      <c r="A67" s="6"/>
      <c r="B67" s="6"/>
      <c r="C67" s="9">
        <v>7</v>
      </c>
      <c r="D67" s="12">
        <v>8.61807450429032</v>
      </c>
      <c r="E67" s="13">
        <f t="shared" si="58"/>
        <v>7.1942295898</v>
      </c>
      <c r="F67" s="9" t="s">
        <v>107</v>
      </c>
      <c r="G67" s="6">
        <v>8</v>
      </c>
      <c r="H67" s="11">
        <f t="shared" si="40"/>
        <v>8.61807450429032</v>
      </c>
      <c r="I67" s="11">
        <f t="shared" si="41"/>
        <v>281.76807450429</v>
      </c>
      <c r="J67" s="11">
        <f t="shared" si="42"/>
        <v>0.0518446751389005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5.51923658238241</v>
      </c>
      <c r="P67" s="11">
        <f t="shared" si="45"/>
        <v>0.286143027628352</v>
      </c>
      <c r="Q67" s="17">
        <f t="shared" si="46"/>
        <v>0.0286143027628352</v>
      </c>
      <c r="R67" s="11">
        <f t="shared" si="47"/>
        <v>0.13797</v>
      </c>
      <c r="S67" s="18">
        <f t="shared" si="48"/>
        <v>0.207395105913135</v>
      </c>
      <c r="T67" s="3">
        <v>0.01</v>
      </c>
      <c r="U67" s="19">
        <f t="shared" si="49"/>
        <v>0.00207395105913135</v>
      </c>
      <c r="V67" s="18"/>
      <c r="W67" s="3"/>
      <c r="X67" s="19"/>
      <c r="Y67" s="20">
        <v>0.02</v>
      </c>
      <c r="Z67" s="3">
        <v>0.06</v>
      </c>
      <c r="AA67" s="21">
        <f t="shared" si="50"/>
        <v>0.0012</v>
      </c>
      <c r="AB67" s="3">
        <v>0.01</v>
      </c>
      <c r="AC67" s="3">
        <v>0.63</v>
      </c>
      <c r="AD67" s="21">
        <f t="shared" si="51"/>
        <v>0.0063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0.0143739510591313</v>
      </c>
      <c r="AR67" s="27">
        <f t="shared" si="55"/>
        <v>137.97</v>
      </c>
      <c r="AS67" s="1">
        <f t="shared" si="56"/>
        <v>0.1</v>
      </c>
      <c r="AT67" s="2">
        <f>$E$5/12</f>
        <v>7.05</v>
      </c>
      <c r="AU67" s="1">
        <f t="shared" si="57"/>
        <v>9367.52251950252</v>
      </c>
    </row>
    <row r="68" s="1" customFormat="1" spans="1:47">
      <c r="A68" s="6"/>
      <c r="B68" s="6"/>
      <c r="C68" s="9">
        <v>8</v>
      </c>
      <c r="D68" s="12">
        <v>8.38062824551613</v>
      </c>
      <c r="E68" s="13">
        <f t="shared" si="58"/>
        <v>8.61807450429032</v>
      </c>
      <c r="F68" s="9" t="s">
        <v>107</v>
      </c>
      <c r="G68" s="6">
        <v>9</v>
      </c>
      <c r="H68" s="11">
        <f t="shared" si="40"/>
        <v>8.38062824551613</v>
      </c>
      <c r="I68" s="11">
        <f t="shared" si="41"/>
        <v>281.530628245516</v>
      </c>
      <c r="J68" s="11">
        <f t="shared" si="42"/>
        <v>0.0503554702960024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6.61279355475406</v>
      </c>
      <c r="P68" s="11">
        <f t="shared" si="45"/>
        <v>0.332990329420014</v>
      </c>
      <c r="Q68" s="17">
        <f t="shared" si="46"/>
        <v>0.0332990329420014</v>
      </c>
      <c r="R68" s="11">
        <f t="shared" si="47"/>
        <v>0.13797</v>
      </c>
      <c r="S68" s="18">
        <f t="shared" si="48"/>
        <v>0.241349807508889</v>
      </c>
      <c r="T68" s="3">
        <v>0.01</v>
      </c>
      <c r="U68" s="19">
        <f t="shared" si="49"/>
        <v>0.00241349807508889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0.0147134980750889</v>
      </c>
      <c r="AR68" s="27">
        <f t="shared" si="55"/>
        <v>137.97</v>
      </c>
      <c r="AS68" s="1">
        <f t="shared" si="56"/>
        <v>0.1</v>
      </c>
      <c r="AT68" s="2">
        <f>$E$5/12</f>
        <v>7.05</v>
      </c>
      <c r="AU68" s="1">
        <f t="shared" si="57"/>
        <v>9588.80574951544</v>
      </c>
    </row>
    <row r="69" s="1" customFormat="1" spans="1:47">
      <c r="A69" s="6"/>
      <c r="B69" s="6"/>
      <c r="C69" s="9">
        <v>9</v>
      </c>
      <c r="D69" s="12">
        <v>4.8432606972</v>
      </c>
      <c r="E69" s="13">
        <f t="shared" si="58"/>
        <v>8.38062824551613</v>
      </c>
      <c r="F69" s="9" t="s">
        <v>107</v>
      </c>
      <c r="G69" s="6">
        <v>10</v>
      </c>
      <c r="H69" s="11">
        <f t="shared" si="40"/>
        <v>4.8432606972</v>
      </c>
      <c r="I69" s="11">
        <f t="shared" si="41"/>
        <v>277.9932606972</v>
      </c>
      <c r="J69" s="11">
        <f t="shared" si="42"/>
        <v>0.0324280178357499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7.65950322533405</v>
      </c>
      <c r="P69" s="11">
        <f t="shared" si="45"/>
        <v>0.248382507204117</v>
      </c>
      <c r="Q69" s="17">
        <f t="shared" si="46"/>
        <v>0.0248382507204117</v>
      </c>
      <c r="R69" s="11">
        <f t="shared" si="47"/>
        <v>0.13797</v>
      </c>
      <c r="S69" s="18">
        <f t="shared" si="48"/>
        <v>0.180026460247965</v>
      </c>
      <c r="T69" s="3">
        <v>0.01</v>
      </c>
      <c r="U69" s="19">
        <f t="shared" si="49"/>
        <v>0.00180026460247965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0.0141002646024796</v>
      </c>
      <c r="AR69" s="27">
        <f t="shared" si="55"/>
        <v>137.97</v>
      </c>
      <c r="AS69" s="1">
        <f t="shared" si="56"/>
        <v>0.1</v>
      </c>
      <c r="AT69" s="2">
        <f>$E$5/12</f>
        <v>7.05</v>
      </c>
      <c r="AU69" s="1">
        <f t="shared" si="57"/>
        <v>9189.16070127865</v>
      </c>
    </row>
    <row r="70" s="1" customFormat="1" spans="1:47">
      <c r="A70" s="6"/>
      <c r="B70" s="6"/>
      <c r="C70" s="9">
        <v>10</v>
      </c>
      <c r="D70" s="12">
        <v>-5.19232813851613</v>
      </c>
      <c r="E70" s="13">
        <f t="shared" si="58"/>
        <v>4.8432606972</v>
      </c>
      <c r="F70" s="9" t="s">
        <v>107</v>
      </c>
      <c r="G70" s="6">
        <v>11</v>
      </c>
      <c r="H70" s="11">
        <f t="shared" si="40"/>
        <v>-5.19232813851613</v>
      </c>
      <c r="I70" s="11">
        <f t="shared" si="41"/>
        <v>267.957671861484</v>
      </c>
      <c r="J70" s="11">
        <f t="shared" si="42"/>
        <v>0.00873424397184077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7.04056468222343</v>
      </c>
      <c r="O70" s="11">
        <f t="shared" si="59"/>
        <v>1.7502560359065</v>
      </c>
      <c r="P70" s="11">
        <f t="shared" si="45"/>
        <v>0.0152871632307942</v>
      </c>
      <c r="Q70" s="17">
        <f t="shared" si="46"/>
        <v>0.00152871632307942</v>
      </c>
      <c r="R70" s="11">
        <f t="shared" si="47"/>
        <v>0.13797</v>
      </c>
      <c r="S70" s="18">
        <f t="shared" si="48"/>
        <v>0.0110800632244649</v>
      </c>
      <c r="T70" s="3">
        <v>0.01</v>
      </c>
      <c r="U70" s="19">
        <f t="shared" si="49"/>
        <v>0.000110800632244649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0.0124108006322446</v>
      </c>
      <c r="AR70" s="27">
        <f t="shared" si="55"/>
        <v>137.97</v>
      </c>
      <c r="AS70" s="1">
        <f t="shared" si="56"/>
        <v>0.1</v>
      </c>
      <c r="AT70" s="2">
        <f>$E$5/12</f>
        <v>7.05</v>
      </c>
      <c r="AU70" s="1">
        <f t="shared" si="57"/>
        <v>8088.13484402066</v>
      </c>
    </row>
    <row r="71" s="1" customFormat="1" spans="1:48">
      <c r="A71" s="6"/>
      <c r="B71" s="6"/>
      <c r="C71" s="9">
        <v>11</v>
      </c>
      <c r="D71" s="12">
        <v>-9.6557155488</v>
      </c>
      <c r="E71" s="13">
        <f t="shared" si="58"/>
        <v>-5.19232813851613</v>
      </c>
      <c r="F71" s="9" t="s">
        <v>109</v>
      </c>
      <c r="G71" s="6">
        <v>12</v>
      </c>
      <c r="H71" s="11">
        <f t="shared" si="40"/>
        <v>-9.6557155488</v>
      </c>
      <c r="I71" s="11">
        <f t="shared" si="41"/>
        <v>263.4942844512</v>
      </c>
      <c r="J71" s="11">
        <f t="shared" si="42"/>
        <v>0.00471962938379247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3.1146688726757</v>
      </c>
      <c r="P71" s="11">
        <f t="shared" si="45"/>
        <v>0.014700082732264</v>
      </c>
      <c r="Q71" s="17">
        <f t="shared" si="46"/>
        <v>0.0014700082732264</v>
      </c>
      <c r="R71" s="11">
        <f t="shared" si="47"/>
        <v>0.13797</v>
      </c>
      <c r="S71" s="18">
        <f t="shared" si="48"/>
        <v>0.0106545500704965</v>
      </c>
      <c r="T71" s="3">
        <v>0.01</v>
      </c>
      <c r="U71" s="19">
        <f t="shared" si="49"/>
        <v>0.000106545500704965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0.012406545500705</v>
      </c>
      <c r="AR71" s="27">
        <f t="shared" si="55"/>
        <v>137.97</v>
      </c>
      <c r="AS71" s="1">
        <f t="shared" si="56"/>
        <v>0.1</v>
      </c>
      <c r="AT71" s="2">
        <f>$E$5/12</f>
        <v>7.05</v>
      </c>
      <c r="AU71" s="1">
        <f t="shared" si="57"/>
        <v>8085.36176928585</v>
      </c>
      <c r="AV71" s="1">
        <f>SUM(AU60:AU71)</f>
        <v>102041.925822976</v>
      </c>
    </row>
    <row r="72" s="1" customFormat="1" spans="1:46">
      <c r="A72" s="6"/>
      <c r="B72" s="6"/>
      <c r="C72" s="9">
        <v>12</v>
      </c>
      <c r="D72" s="12">
        <v>-14.5991470129032</v>
      </c>
      <c r="E72" s="13">
        <f t="shared" si="58"/>
        <v>-9.6557155488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-9.41</v>
      </c>
      <c r="E76" s="9"/>
      <c r="F76" s="9"/>
      <c r="G76" s="6">
        <v>1</v>
      </c>
      <c r="H76" s="11">
        <f t="shared" ref="H76:H87" si="60">E77</f>
        <v>-9.41</v>
      </c>
      <c r="I76" s="11">
        <f t="shared" ref="I76:I87" si="61">H76+273.15</f>
        <v>263.74</v>
      </c>
      <c r="J76" s="11">
        <f t="shared" ref="J76:J87" si="62">EXP(($C$18*(I76-$C$16))/($C$19*I76*$C$16))</f>
        <v>0.00488494211810952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0.000382305747125997</v>
      </c>
      <c r="Q76" s="17">
        <f t="shared" ref="Q76:Q87" si="66">P76*$B$78</f>
        <v>7.26380919539394e-5</v>
      </c>
      <c r="R76" s="11">
        <f t="shared" ref="R76:R87" si="67">L76*$B$78</f>
        <v>0.0148697958333333</v>
      </c>
      <c r="S76" s="18">
        <f t="shared" ref="S76:S87" si="68">Q76/R76</f>
        <v>0.00488494211810953</v>
      </c>
      <c r="T76" s="3">
        <v>0.01</v>
      </c>
      <c r="U76" s="19">
        <f t="shared" ref="U76:U87" si="69">S76*T76</f>
        <v>4.88494211810953e-5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0.0116488494211811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400.935</v>
      </c>
      <c r="AU76" s="1">
        <f t="shared" ref="AU76:AU87" si="77">AT76*10000*AS76*0.67*AR76*AQ76</f>
        <v>46530.4025441878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-11.1100916402903</v>
      </c>
      <c r="E77" s="13">
        <f t="shared" ref="E77:E88" si="78">D76</f>
        <v>-9.41</v>
      </c>
      <c r="F77" s="9" t="s">
        <v>107</v>
      </c>
      <c r="G77" s="6">
        <v>2</v>
      </c>
      <c r="H77" s="11">
        <f t="shared" si="60"/>
        <v>-11.1100916402903</v>
      </c>
      <c r="I77" s="11">
        <f t="shared" si="61"/>
        <v>262.03990835971</v>
      </c>
      <c r="J77" s="11">
        <f t="shared" si="62"/>
        <v>0.00384447038480613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0.156141860919541</v>
      </c>
      <c r="P77" s="11">
        <f t="shared" si="65"/>
        <v>0.000600282760133691</v>
      </c>
      <c r="Q77" s="17">
        <f t="shared" si="66"/>
        <v>0.000114053724425401</v>
      </c>
      <c r="R77" s="11">
        <f t="shared" si="67"/>
        <v>0.0148697958333333</v>
      </c>
      <c r="S77" s="18">
        <f t="shared" si="68"/>
        <v>0.00767016075430771</v>
      </c>
      <c r="T77" s="3">
        <v>0.01</v>
      </c>
      <c r="U77" s="19">
        <f t="shared" si="69"/>
        <v>7.67016075430771e-5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0.0116767016075431</v>
      </c>
      <c r="AR77" s="27">
        <f t="shared" si="74"/>
        <v>7.82620833333333</v>
      </c>
      <c r="AS77" s="1">
        <f t="shared" si="75"/>
        <v>0.19</v>
      </c>
      <c r="AT77" s="2">
        <f t="shared" si="76"/>
        <v>400.935</v>
      </c>
      <c r="AU77" s="1">
        <f t="shared" si="77"/>
        <v>46641.655887441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-10.1406978682857</v>
      </c>
      <c r="E78" s="13">
        <f t="shared" si="78"/>
        <v>-11.1100916402903</v>
      </c>
      <c r="F78" s="9" t="s">
        <v>107</v>
      </c>
      <c r="G78" s="6">
        <v>3</v>
      </c>
      <c r="H78" s="11">
        <f t="shared" si="60"/>
        <v>-10.1406978682857</v>
      </c>
      <c r="I78" s="11">
        <f t="shared" si="61"/>
        <v>263.009302131714</v>
      </c>
      <c r="J78" s="11">
        <f t="shared" si="62"/>
        <v>0.00440874782926938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0.23380366149274</v>
      </c>
      <c r="P78" s="11">
        <f t="shared" si="65"/>
        <v>0.00103078138508135</v>
      </c>
      <c r="Q78" s="17">
        <f t="shared" si="66"/>
        <v>0.000195848463165457</v>
      </c>
      <c r="R78" s="11">
        <f t="shared" si="67"/>
        <v>0.0148697958333333</v>
      </c>
      <c r="S78" s="18">
        <f t="shared" si="68"/>
        <v>0.0131708912052731</v>
      </c>
      <c r="T78" s="3">
        <v>0.01</v>
      </c>
      <c r="U78" s="19">
        <f t="shared" si="69"/>
        <v>0.000131708912052731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0.0117317089120527</v>
      </c>
      <c r="AR78" s="27">
        <f t="shared" si="74"/>
        <v>7.82620833333333</v>
      </c>
      <c r="AS78" s="1">
        <f t="shared" si="75"/>
        <v>0.19</v>
      </c>
      <c r="AT78" s="2">
        <f t="shared" si="76"/>
        <v>400.935</v>
      </c>
      <c r="AU78" s="1">
        <f t="shared" si="77"/>
        <v>46861.3781904052</v>
      </c>
    </row>
    <row r="79" s="1" customFormat="1" spans="1:47">
      <c r="A79" s="6"/>
      <c r="B79" s="6"/>
      <c r="C79" s="9">
        <v>3</v>
      </c>
      <c r="D79" s="12">
        <v>-7.77737698845161</v>
      </c>
      <c r="E79" s="13">
        <f t="shared" si="78"/>
        <v>-10.1406978682857</v>
      </c>
      <c r="F79" s="9" t="s">
        <v>107</v>
      </c>
      <c r="G79" s="6">
        <v>4</v>
      </c>
      <c r="H79" s="11">
        <f t="shared" si="60"/>
        <v>-7.77737698845161</v>
      </c>
      <c r="I79" s="11">
        <f t="shared" si="61"/>
        <v>265.372623011548</v>
      </c>
      <c r="J79" s="11">
        <f t="shared" si="62"/>
        <v>0.00613055235061592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0.311034963440992</v>
      </c>
      <c r="P79" s="11">
        <f t="shared" si="65"/>
        <v>0.00190681612624691</v>
      </c>
      <c r="Q79" s="17">
        <f t="shared" si="66"/>
        <v>0.000362295063986913</v>
      </c>
      <c r="R79" s="11">
        <f t="shared" si="67"/>
        <v>0.0148697958333333</v>
      </c>
      <c r="S79" s="18">
        <f t="shared" si="68"/>
        <v>0.0243644948489988</v>
      </c>
      <c r="T79" s="3">
        <v>0.01</v>
      </c>
      <c r="U79" s="19">
        <f t="shared" si="69"/>
        <v>0.000243644948489988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0.01184364494849</v>
      </c>
      <c r="AR79" s="27">
        <f t="shared" si="74"/>
        <v>7.82620833333333</v>
      </c>
      <c r="AS79" s="1">
        <f t="shared" si="75"/>
        <v>0.19</v>
      </c>
      <c r="AT79" s="2">
        <f t="shared" si="76"/>
        <v>400.935</v>
      </c>
      <c r="AU79" s="1">
        <f t="shared" si="77"/>
        <v>47308.4977853375</v>
      </c>
    </row>
    <row r="80" s="1" customFormat="1" spans="1:47">
      <c r="A80" s="6"/>
      <c r="B80" s="6"/>
      <c r="C80" s="9">
        <v>4</v>
      </c>
      <c r="D80" s="12">
        <v>-2.75899023933333</v>
      </c>
      <c r="E80" s="13">
        <f t="shared" si="78"/>
        <v>-7.77737698845161</v>
      </c>
      <c r="F80" s="9" t="s">
        <v>107</v>
      </c>
      <c r="G80" s="6">
        <v>5</v>
      </c>
      <c r="H80" s="11">
        <f t="shared" si="60"/>
        <v>-2.75899023933333</v>
      </c>
      <c r="I80" s="11">
        <f t="shared" si="61"/>
        <v>270.391009760667</v>
      </c>
      <c r="J80" s="11">
        <f t="shared" si="62"/>
        <v>0.0121127717837785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0.293671739949008</v>
      </c>
      <c r="O80" s="11">
        <f t="shared" si="79"/>
        <v>0.0937184906990706</v>
      </c>
      <c r="P80" s="11">
        <f t="shared" si="65"/>
        <v>0.00113519068975801</v>
      </c>
      <c r="Q80" s="17">
        <f t="shared" si="66"/>
        <v>0.000215686231054022</v>
      </c>
      <c r="R80" s="11">
        <f t="shared" si="67"/>
        <v>0.0148697958333333</v>
      </c>
      <c r="S80" s="18">
        <f t="shared" si="68"/>
        <v>0.0145049894074889</v>
      </c>
      <c r="T80" s="3">
        <v>0.01</v>
      </c>
      <c r="U80" s="19">
        <f t="shared" si="69"/>
        <v>0.000145049894074889</v>
      </c>
      <c r="V80" s="18"/>
      <c r="W80" s="3"/>
      <c r="X80" s="19"/>
      <c r="Y80" s="20">
        <v>0.02</v>
      </c>
      <c r="Z80" s="3">
        <v>0.17</v>
      </c>
      <c r="AA80" s="21">
        <f t="shared" si="70"/>
        <v>0.0034</v>
      </c>
      <c r="AB80" s="3">
        <v>0.01</v>
      </c>
      <c r="AC80" s="3">
        <v>0.03</v>
      </c>
      <c r="AD80" s="21">
        <f t="shared" si="71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0.0117450498940749</v>
      </c>
      <c r="AR80" s="27">
        <f t="shared" si="74"/>
        <v>7.82620833333333</v>
      </c>
      <c r="AS80" s="1">
        <f t="shared" si="75"/>
        <v>0.19</v>
      </c>
      <c r="AT80" s="2">
        <f t="shared" si="76"/>
        <v>400.935</v>
      </c>
      <c r="AU80" s="1">
        <f t="shared" si="77"/>
        <v>46914.6676820435</v>
      </c>
    </row>
    <row r="81" s="1" customFormat="1" spans="1:47">
      <c r="A81" s="6"/>
      <c r="B81" s="6"/>
      <c r="C81" s="9">
        <v>5</v>
      </c>
      <c r="D81" s="12">
        <v>1.50156259209677</v>
      </c>
      <c r="E81" s="13">
        <f t="shared" si="78"/>
        <v>-2.75899023933333</v>
      </c>
      <c r="F81" s="9" t="s">
        <v>109</v>
      </c>
      <c r="G81" s="6">
        <v>6</v>
      </c>
      <c r="H81" s="11">
        <f t="shared" si="60"/>
        <v>1.50156259209677</v>
      </c>
      <c r="I81" s="11">
        <f t="shared" si="61"/>
        <v>274.651562592097</v>
      </c>
      <c r="J81" s="11">
        <f t="shared" si="62"/>
        <v>0.0211760056648057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0.170845383342646</v>
      </c>
      <c r="P81" s="11">
        <f t="shared" si="65"/>
        <v>0.00361782280546977</v>
      </c>
      <c r="Q81" s="17">
        <f t="shared" si="66"/>
        <v>0.000687386333039257</v>
      </c>
      <c r="R81" s="11">
        <f t="shared" si="67"/>
        <v>0.0148697958333333</v>
      </c>
      <c r="S81" s="18">
        <f t="shared" si="68"/>
        <v>0.0462270189008485</v>
      </c>
      <c r="T81" s="3">
        <v>0.01</v>
      </c>
      <c r="U81" s="19">
        <f t="shared" si="69"/>
        <v>0.000462270189008485</v>
      </c>
      <c r="V81" s="18"/>
      <c r="W81" s="3"/>
      <c r="X81" s="19"/>
      <c r="Y81" s="20">
        <v>0.02</v>
      </c>
      <c r="Z81" s="3">
        <v>0.17</v>
      </c>
      <c r="AA81" s="21">
        <f t="shared" si="70"/>
        <v>0.0034</v>
      </c>
      <c r="AB81" s="3">
        <v>0.01</v>
      </c>
      <c r="AC81" s="3">
        <v>0.03</v>
      </c>
      <c r="AD81" s="21">
        <f t="shared" si="71"/>
        <v>0.0003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0.0120622701890085</v>
      </c>
      <c r="AR81" s="27">
        <f t="shared" si="74"/>
        <v>7.82620833333333</v>
      </c>
      <c r="AS81" s="1">
        <f t="shared" si="75"/>
        <v>0.19</v>
      </c>
      <c r="AT81" s="2">
        <f t="shared" si="76"/>
        <v>400.935</v>
      </c>
      <c r="AU81" s="1">
        <f t="shared" si="77"/>
        <v>48181.7789206528</v>
      </c>
    </row>
    <row r="82" s="1" customFormat="1" spans="1:47">
      <c r="A82" s="6"/>
      <c r="B82" s="6"/>
      <c r="C82" s="9">
        <v>6</v>
      </c>
      <c r="D82" s="12">
        <v>7.1942295898</v>
      </c>
      <c r="E82" s="13">
        <f t="shared" si="78"/>
        <v>1.50156259209677</v>
      </c>
      <c r="F82" s="9" t="s">
        <v>107</v>
      </c>
      <c r="G82" s="6">
        <v>7</v>
      </c>
      <c r="H82" s="11">
        <f t="shared" si="60"/>
        <v>7.1942295898</v>
      </c>
      <c r="I82" s="11">
        <f t="shared" si="61"/>
        <v>280.3442295898</v>
      </c>
      <c r="J82" s="11">
        <f t="shared" si="62"/>
        <v>0.0434993061590897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0.245489643870509</v>
      </c>
      <c r="P82" s="11">
        <f t="shared" si="65"/>
        <v>0.0106786291776092</v>
      </c>
      <c r="Q82" s="17">
        <f t="shared" si="66"/>
        <v>0.00202893954374575</v>
      </c>
      <c r="R82" s="11">
        <f t="shared" si="67"/>
        <v>0.0148697958333333</v>
      </c>
      <c r="S82" s="18">
        <f t="shared" si="68"/>
        <v>0.136447034410353</v>
      </c>
      <c r="T82" s="3">
        <v>0.01</v>
      </c>
      <c r="U82" s="19">
        <f t="shared" si="69"/>
        <v>0.00136447034410353</v>
      </c>
      <c r="V82" s="18"/>
      <c r="W82" s="3"/>
      <c r="X82" s="19"/>
      <c r="Y82" s="20">
        <v>0.02</v>
      </c>
      <c r="Z82" s="3">
        <v>0.17</v>
      </c>
      <c r="AA82" s="21">
        <f t="shared" si="70"/>
        <v>0.0034</v>
      </c>
      <c r="AB82" s="3">
        <v>0.01</v>
      </c>
      <c r="AC82" s="3">
        <v>0.03</v>
      </c>
      <c r="AD82" s="21">
        <f t="shared" si="71"/>
        <v>0.0003</v>
      </c>
      <c r="AE82" s="18"/>
      <c r="AF82" s="3"/>
      <c r="AG82" s="19"/>
      <c r="AH82" s="18"/>
      <c r="AI82" s="3"/>
      <c r="AJ82" s="19"/>
      <c r="AL82" s="21"/>
      <c r="AM82" s="21"/>
      <c r="AN82" s="3">
        <v>0.01</v>
      </c>
      <c r="AO82" s="3">
        <v>0.79</v>
      </c>
      <c r="AP82" s="3">
        <f t="shared" si="72"/>
        <v>0.0079</v>
      </c>
      <c r="AQ82" s="1">
        <f t="shared" si="73"/>
        <v>0.0129644703441035</v>
      </c>
      <c r="AR82" s="27">
        <f t="shared" si="74"/>
        <v>7.82620833333333</v>
      </c>
      <c r="AS82" s="1">
        <f t="shared" si="75"/>
        <v>0.19</v>
      </c>
      <c r="AT82" s="2">
        <f t="shared" si="76"/>
        <v>400.935</v>
      </c>
      <c r="AU82" s="1">
        <f t="shared" si="77"/>
        <v>51785.5456854346</v>
      </c>
    </row>
    <row r="83" s="1" customFormat="1" spans="1:47">
      <c r="A83" s="6"/>
      <c r="B83" s="6"/>
      <c r="C83" s="9">
        <v>7</v>
      </c>
      <c r="D83" s="12">
        <v>8.61807450429032</v>
      </c>
      <c r="E83" s="13">
        <f t="shared" si="78"/>
        <v>7.1942295898</v>
      </c>
      <c r="F83" s="9" t="s">
        <v>107</v>
      </c>
      <c r="G83" s="6">
        <v>8</v>
      </c>
      <c r="H83" s="11">
        <f t="shared" si="60"/>
        <v>8.61807450429032</v>
      </c>
      <c r="I83" s="11">
        <f t="shared" si="61"/>
        <v>281.76807450429</v>
      </c>
      <c r="J83" s="11">
        <f t="shared" si="62"/>
        <v>0.0518446751389005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0.313073098026234</v>
      </c>
      <c r="P83" s="11">
        <f t="shared" si="65"/>
        <v>0.0162311730618992</v>
      </c>
      <c r="Q83" s="17">
        <f t="shared" si="66"/>
        <v>0.00308392288176085</v>
      </c>
      <c r="R83" s="11">
        <f t="shared" si="67"/>
        <v>0.0148697958333333</v>
      </c>
      <c r="S83" s="18">
        <f t="shared" si="68"/>
        <v>0.207395105913135</v>
      </c>
      <c r="T83" s="3">
        <v>0.01</v>
      </c>
      <c r="U83" s="19">
        <f t="shared" si="69"/>
        <v>0.00207395105913135</v>
      </c>
      <c r="V83" s="18"/>
      <c r="W83" s="3"/>
      <c r="X83" s="19"/>
      <c r="Y83" s="20">
        <v>0.02</v>
      </c>
      <c r="Z83" s="3">
        <v>0.17</v>
      </c>
      <c r="AA83" s="21">
        <f t="shared" si="70"/>
        <v>0.0034</v>
      </c>
      <c r="AB83" s="3">
        <v>0.01</v>
      </c>
      <c r="AC83" s="3">
        <v>0.03</v>
      </c>
      <c r="AD83" s="21">
        <f t="shared" si="71"/>
        <v>0.0003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</v>
      </c>
      <c r="AO83" s="3">
        <v>0.79</v>
      </c>
      <c r="AP83" s="3">
        <f t="shared" si="72"/>
        <v>0.0079</v>
      </c>
      <c r="AQ83" s="1">
        <f t="shared" si="73"/>
        <v>0.0136739510591314</v>
      </c>
      <c r="AR83" s="27">
        <f t="shared" si="74"/>
        <v>7.82620833333333</v>
      </c>
      <c r="AS83" s="1">
        <f t="shared" si="75"/>
        <v>0.19</v>
      </c>
      <c r="AT83" s="2">
        <f t="shared" si="76"/>
        <v>400.935</v>
      </c>
      <c r="AU83" s="1">
        <f t="shared" si="77"/>
        <v>54619.5099744361</v>
      </c>
    </row>
    <row r="84" s="1" customFormat="1" spans="1:47">
      <c r="A84" s="6"/>
      <c r="B84" s="6"/>
      <c r="C84" s="9">
        <v>8</v>
      </c>
      <c r="D84" s="12">
        <v>8.38062824551613</v>
      </c>
      <c r="E84" s="13">
        <f t="shared" si="78"/>
        <v>8.61807450429032</v>
      </c>
      <c r="F84" s="9" t="s">
        <v>107</v>
      </c>
      <c r="G84" s="6">
        <v>9</v>
      </c>
      <c r="H84" s="11">
        <f t="shared" si="60"/>
        <v>8.38062824551613</v>
      </c>
      <c r="I84" s="11">
        <f t="shared" si="61"/>
        <v>281.530628245516</v>
      </c>
      <c r="J84" s="11">
        <f t="shared" si="62"/>
        <v>0.0503554702960024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0.375104008297668</v>
      </c>
      <c r="P84" s="11">
        <f t="shared" si="65"/>
        <v>0.0188885387477446</v>
      </c>
      <c r="Q84" s="17">
        <f t="shared" si="66"/>
        <v>0.00358882236207148</v>
      </c>
      <c r="R84" s="11">
        <f t="shared" si="67"/>
        <v>0.0148697958333333</v>
      </c>
      <c r="S84" s="18">
        <f t="shared" si="68"/>
        <v>0.24134980750889</v>
      </c>
      <c r="T84" s="3">
        <v>0.01</v>
      </c>
      <c r="U84" s="19">
        <f t="shared" si="69"/>
        <v>0.0024134980750889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0.0140134980750889</v>
      </c>
      <c r="AR84" s="27">
        <f t="shared" si="74"/>
        <v>7.82620833333333</v>
      </c>
      <c r="AS84" s="1">
        <f t="shared" si="75"/>
        <v>0.19</v>
      </c>
      <c r="AT84" s="2">
        <f t="shared" si="76"/>
        <v>400.935</v>
      </c>
      <c r="AU84" s="1">
        <f t="shared" si="77"/>
        <v>55975.803524463</v>
      </c>
    </row>
    <row r="85" s="1" customFormat="1" spans="1:47">
      <c r="A85" s="6"/>
      <c r="B85" s="6"/>
      <c r="C85" s="9">
        <v>9</v>
      </c>
      <c r="D85" s="12">
        <v>4.8432606972</v>
      </c>
      <c r="E85" s="13">
        <f t="shared" si="78"/>
        <v>8.38062824551613</v>
      </c>
      <c r="F85" s="9" t="s">
        <v>107</v>
      </c>
      <c r="G85" s="6">
        <v>10</v>
      </c>
      <c r="H85" s="11">
        <f t="shared" si="60"/>
        <v>4.8432606972</v>
      </c>
      <c r="I85" s="11">
        <f t="shared" si="61"/>
        <v>277.9932606972</v>
      </c>
      <c r="J85" s="11">
        <f t="shared" si="62"/>
        <v>0.0324280178357499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0.434477552883256</v>
      </c>
      <c r="P85" s="11">
        <f t="shared" si="65"/>
        <v>0.0140892458341312</v>
      </c>
      <c r="Q85" s="17">
        <f t="shared" si="66"/>
        <v>0.00267695670848493</v>
      </c>
      <c r="R85" s="11">
        <f t="shared" si="67"/>
        <v>0.0148697958333333</v>
      </c>
      <c r="S85" s="18">
        <f t="shared" si="68"/>
        <v>0.180026460247965</v>
      </c>
      <c r="T85" s="3">
        <v>0.01</v>
      </c>
      <c r="U85" s="19">
        <f t="shared" si="69"/>
        <v>0.00180026460247965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0.0134002646024796</v>
      </c>
      <c r="AR85" s="27">
        <f t="shared" si="74"/>
        <v>7.82620833333333</v>
      </c>
      <c r="AS85" s="1">
        <f t="shared" si="75"/>
        <v>0.19</v>
      </c>
      <c r="AT85" s="2">
        <f t="shared" si="76"/>
        <v>400.935</v>
      </c>
      <c r="AU85" s="1">
        <f t="shared" si="77"/>
        <v>53526.2911904642</v>
      </c>
    </row>
    <row r="86" s="1" customFormat="1" spans="1:47">
      <c r="A86" s="6"/>
      <c r="B86" s="6"/>
      <c r="C86" s="9">
        <v>10</v>
      </c>
      <c r="D86" s="12">
        <v>-5.19232813851613</v>
      </c>
      <c r="E86" s="13">
        <f t="shared" si="78"/>
        <v>4.8432606972</v>
      </c>
      <c r="F86" s="9" t="s">
        <v>107</v>
      </c>
      <c r="G86" s="6">
        <v>11</v>
      </c>
      <c r="H86" s="11">
        <f t="shared" si="60"/>
        <v>-5.19232813851613</v>
      </c>
      <c r="I86" s="11">
        <f t="shared" si="61"/>
        <v>267.957671861484</v>
      </c>
      <c r="J86" s="11">
        <f t="shared" si="62"/>
        <v>0.00873424397184077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0.399368891696669</v>
      </c>
      <c r="O86" s="11">
        <f t="shared" si="79"/>
        <v>0.0992814986857896</v>
      </c>
      <c r="P86" s="11">
        <f t="shared" si="65"/>
        <v>0.000867148831411675</v>
      </c>
      <c r="Q86" s="17">
        <f t="shared" si="66"/>
        <v>0.000164758277968218</v>
      </c>
      <c r="R86" s="11">
        <f t="shared" si="67"/>
        <v>0.0148697958333333</v>
      </c>
      <c r="S86" s="18">
        <f t="shared" si="68"/>
        <v>0.0110800632244649</v>
      </c>
      <c r="T86" s="3">
        <v>0.01</v>
      </c>
      <c r="U86" s="19">
        <f t="shared" si="69"/>
        <v>0.000110800632244649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0.0117108006322447</v>
      </c>
      <c r="AR86" s="27">
        <f t="shared" si="74"/>
        <v>7.82620833333333</v>
      </c>
      <c r="AS86" s="1">
        <f t="shared" si="75"/>
        <v>0.19</v>
      </c>
      <c r="AT86" s="2">
        <f t="shared" si="76"/>
        <v>400.935</v>
      </c>
      <c r="AU86" s="1">
        <f t="shared" si="77"/>
        <v>46777.8617296114</v>
      </c>
    </row>
    <row r="87" s="1" customFormat="1" spans="1:48">
      <c r="A87" s="6"/>
      <c r="B87" s="6"/>
      <c r="C87" s="9">
        <v>11</v>
      </c>
      <c r="D87" s="12">
        <v>-9.6557155488</v>
      </c>
      <c r="E87" s="13">
        <f t="shared" si="78"/>
        <v>-5.19232813851613</v>
      </c>
      <c r="F87" s="9" t="s">
        <v>109</v>
      </c>
      <c r="G87" s="6">
        <v>12</v>
      </c>
      <c r="H87" s="11">
        <f t="shared" si="60"/>
        <v>-9.6557155488</v>
      </c>
      <c r="I87" s="11">
        <f t="shared" si="61"/>
        <v>263.4942844512</v>
      </c>
      <c r="J87" s="11">
        <f t="shared" si="62"/>
        <v>0.00471962938379247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0.176676433187711</v>
      </c>
      <c r="P87" s="11">
        <f t="shared" si="65"/>
        <v>0.000833847285496368</v>
      </c>
      <c r="Q87" s="17">
        <f t="shared" si="66"/>
        <v>0.00015843098424431</v>
      </c>
      <c r="R87" s="11">
        <f t="shared" si="67"/>
        <v>0.0148697958333333</v>
      </c>
      <c r="S87" s="18">
        <f t="shared" si="68"/>
        <v>0.0106545500704965</v>
      </c>
      <c r="T87" s="3">
        <v>0.01</v>
      </c>
      <c r="U87" s="19">
        <f t="shared" si="69"/>
        <v>0.000106545500704965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0.011706545500705</v>
      </c>
      <c r="AR87" s="27">
        <f t="shared" si="74"/>
        <v>7.82620833333333</v>
      </c>
      <c r="AS87" s="1">
        <f t="shared" si="75"/>
        <v>0.19</v>
      </c>
      <c r="AT87" s="2">
        <f t="shared" si="76"/>
        <v>400.935</v>
      </c>
      <c r="AU87" s="1">
        <f t="shared" si="77"/>
        <v>46760.8649450998</v>
      </c>
      <c r="AV87" s="1">
        <f>SUM(AU76:AU87)</f>
        <v>591884.258059577</v>
      </c>
    </row>
    <row r="88" s="1" customFormat="1" spans="1:46">
      <c r="A88" s="6"/>
      <c r="B88" s="6"/>
      <c r="C88" s="9">
        <v>12</v>
      </c>
      <c r="D88" s="12">
        <v>-14.5991470129032</v>
      </c>
      <c r="E88" s="13">
        <f t="shared" si="78"/>
        <v>-9.6557155488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-9.41</v>
      </c>
      <c r="E91" s="9"/>
      <c r="F91" s="9"/>
      <c r="G91" s="6">
        <v>1</v>
      </c>
      <c r="H91" s="11">
        <f t="shared" ref="H91:H102" si="80">E92</f>
        <v>-9.41</v>
      </c>
      <c r="I91" s="11">
        <f t="shared" ref="I91:I102" si="81">H91+273.15</f>
        <v>263.74</v>
      </c>
      <c r="J91" s="11">
        <f t="shared" ref="J91:J102" si="82">EXP(($C$18*(I91-$C$16))/($C$19*I91*$C$16))</f>
        <v>0.00488494211810952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0.000370864805606875</v>
      </c>
      <c r="Q91" s="17">
        <f t="shared" ref="Q91:Q102" si="86">P91*$B$93</f>
        <v>6.67556650092375e-5</v>
      </c>
      <c r="R91" s="11">
        <f t="shared" ref="R91:R102" si="87">L91*$B$93</f>
        <v>0.0136656</v>
      </c>
      <c r="S91" s="18">
        <f t="shared" ref="S91:S102" si="88">Q91/R91</f>
        <v>0.00488494211810952</v>
      </c>
      <c r="T91" s="3">
        <v>0.01</v>
      </c>
      <c r="U91" s="19">
        <f t="shared" ref="U91:U102" si="89">S91*T91</f>
        <v>4.88494211810952e-5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0.0148488494211811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36.0883333333333</v>
      </c>
      <c r="AU91" s="1">
        <f t="shared" ref="AU91:AU102" si="96">AT91*10000*AS91*0.67*AR91*AQ91</f>
        <v>4906.40208147597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-11.1100916402903</v>
      </c>
      <c r="E92" s="13">
        <f t="shared" ref="E92:E103" si="97">D91</f>
        <v>-9.41</v>
      </c>
      <c r="F92" s="9" t="s">
        <v>107</v>
      </c>
      <c r="G92" s="6">
        <v>2</v>
      </c>
      <c r="H92" s="11">
        <f t="shared" si="80"/>
        <v>-11.1100916402903</v>
      </c>
      <c r="I92" s="11">
        <f t="shared" si="81"/>
        <v>262.03990835971</v>
      </c>
      <c r="J92" s="11">
        <f t="shared" si="82"/>
        <v>0.00384447038480613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0.151469135194393</v>
      </c>
      <c r="P92" s="11">
        <f t="shared" si="85"/>
        <v>0.00058231860446704</v>
      </c>
      <c r="Q92" s="17">
        <f t="shared" si="86"/>
        <v>0.000104817348804067</v>
      </c>
      <c r="R92" s="11">
        <f t="shared" si="87"/>
        <v>0.0136656</v>
      </c>
      <c r="S92" s="18">
        <f t="shared" si="88"/>
        <v>0.00767016075430769</v>
      </c>
      <c r="T92" s="3">
        <v>0.01</v>
      </c>
      <c r="U92" s="19">
        <f t="shared" si="89"/>
        <v>7.67016075430769e-5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0.0148767016075431</v>
      </c>
      <c r="AR92" s="27">
        <f t="shared" si="93"/>
        <v>7.592</v>
      </c>
      <c r="AS92" s="1">
        <f t="shared" si="94"/>
        <v>0.18</v>
      </c>
      <c r="AT92" s="2">
        <f t="shared" si="95"/>
        <v>36.0883333333333</v>
      </c>
      <c r="AU92" s="1">
        <f t="shared" si="96"/>
        <v>4915.60508578047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-10.1406978682857</v>
      </c>
      <c r="E93" s="13">
        <f t="shared" si="97"/>
        <v>-11.1100916402903</v>
      </c>
      <c r="F93" s="9" t="s">
        <v>107</v>
      </c>
      <c r="G93" s="6">
        <v>3</v>
      </c>
      <c r="H93" s="11">
        <f t="shared" si="80"/>
        <v>-10.1406978682857</v>
      </c>
      <c r="I93" s="11">
        <f t="shared" si="81"/>
        <v>263.009302131714</v>
      </c>
      <c r="J93" s="11">
        <f t="shared" si="82"/>
        <v>0.00440874782926938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0.226806816589926</v>
      </c>
      <c r="P93" s="11">
        <f t="shared" si="85"/>
        <v>0.000999934060304335</v>
      </c>
      <c r="Q93" s="17">
        <f t="shared" si="86"/>
        <v>0.00017998813085478</v>
      </c>
      <c r="R93" s="11">
        <f t="shared" si="87"/>
        <v>0.0136656</v>
      </c>
      <c r="S93" s="18">
        <f t="shared" si="88"/>
        <v>0.0131708912052731</v>
      </c>
      <c r="T93" s="3">
        <v>0.01</v>
      </c>
      <c r="U93" s="19">
        <f t="shared" si="89"/>
        <v>0.000131708912052731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0.0149317089120527</v>
      </c>
      <c r="AR93" s="27">
        <f t="shared" si="93"/>
        <v>7.592</v>
      </c>
      <c r="AS93" s="1">
        <f t="shared" si="94"/>
        <v>0.18</v>
      </c>
      <c r="AT93" s="2">
        <f t="shared" si="95"/>
        <v>36.0883333333333</v>
      </c>
      <c r="AU93" s="1">
        <f t="shared" si="96"/>
        <v>4933.78076698562</v>
      </c>
    </row>
    <row r="94" s="1" customFormat="1" spans="1:47">
      <c r="A94" s="6"/>
      <c r="B94" s="6"/>
      <c r="C94" s="9">
        <v>3</v>
      </c>
      <c r="D94" s="12">
        <v>-7.77737698845161</v>
      </c>
      <c r="E94" s="13">
        <f t="shared" si="97"/>
        <v>-10.1406978682857</v>
      </c>
      <c r="F94" s="9" t="s">
        <v>107</v>
      </c>
      <c r="G94" s="6">
        <v>4</v>
      </c>
      <c r="H94" s="11">
        <f t="shared" si="80"/>
        <v>-7.77737698845161</v>
      </c>
      <c r="I94" s="11">
        <f t="shared" si="81"/>
        <v>265.372623011548</v>
      </c>
      <c r="J94" s="11">
        <f t="shared" si="82"/>
        <v>0.00613055235061592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0.301726882529622</v>
      </c>
      <c r="P94" s="11">
        <f t="shared" si="85"/>
        <v>0.00184975244893599</v>
      </c>
      <c r="Q94" s="17">
        <f t="shared" si="86"/>
        <v>0.000332955440808478</v>
      </c>
      <c r="R94" s="11">
        <f t="shared" si="87"/>
        <v>0.0136656</v>
      </c>
      <c r="S94" s="18">
        <f t="shared" si="88"/>
        <v>0.0243644948489988</v>
      </c>
      <c r="T94" s="3">
        <v>0.01</v>
      </c>
      <c r="U94" s="19">
        <f t="shared" si="89"/>
        <v>0.000243644948489988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0.01504364494849</v>
      </c>
      <c r="AR94" s="27">
        <f t="shared" si="93"/>
        <v>7.592</v>
      </c>
      <c r="AS94" s="1">
        <f t="shared" si="94"/>
        <v>0.18</v>
      </c>
      <c r="AT94" s="2">
        <f t="shared" si="95"/>
        <v>36.0883333333333</v>
      </c>
      <c r="AU94" s="1">
        <f t="shared" si="96"/>
        <v>4970.76701329939</v>
      </c>
    </row>
    <row r="95" s="1" customFormat="1" spans="1:47">
      <c r="A95" s="6"/>
      <c r="B95" s="6"/>
      <c r="C95" s="9">
        <v>4</v>
      </c>
      <c r="D95" s="12">
        <v>-2.75899023933333</v>
      </c>
      <c r="E95" s="13">
        <f t="shared" si="97"/>
        <v>-7.77737698845161</v>
      </c>
      <c r="F95" s="9" t="s">
        <v>107</v>
      </c>
      <c r="G95" s="6">
        <v>5</v>
      </c>
      <c r="H95" s="11">
        <f t="shared" si="80"/>
        <v>-2.75899023933333</v>
      </c>
      <c r="I95" s="11">
        <f t="shared" si="81"/>
        <v>270.391009760667</v>
      </c>
      <c r="J95" s="11">
        <f t="shared" si="82"/>
        <v>0.0121127717837785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0.284883273576651</v>
      </c>
      <c r="O95" s="11">
        <f t="shared" si="98"/>
        <v>0.0909138565040343</v>
      </c>
      <c r="P95" s="11">
        <f t="shared" si="85"/>
        <v>0.00110121879581656</v>
      </c>
      <c r="Q95" s="17">
        <f t="shared" si="86"/>
        <v>0.00019821938324698</v>
      </c>
      <c r="R95" s="11">
        <f t="shared" si="87"/>
        <v>0.0136656</v>
      </c>
      <c r="S95" s="18">
        <f t="shared" si="88"/>
        <v>0.0145049894074889</v>
      </c>
      <c r="T95" s="3">
        <v>0.01</v>
      </c>
      <c r="U95" s="19">
        <f t="shared" si="89"/>
        <v>0.000145049894074889</v>
      </c>
      <c r="V95" s="18"/>
      <c r="W95" s="3"/>
      <c r="X95" s="19"/>
      <c r="Y95" s="20">
        <v>0.02</v>
      </c>
      <c r="Z95" s="3">
        <v>0.49</v>
      </c>
      <c r="AA95" s="21">
        <f t="shared" si="90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1"/>
        <v>0.005</v>
      </c>
      <c r="AQ95" s="1">
        <f t="shared" si="92"/>
        <v>0.0149450498940749</v>
      </c>
      <c r="AR95" s="27">
        <f t="shared" si="93"/>
        <v>7.592</v>
      </c>
      <c r="AS95" s="1">
        <f t="shared" si="94"/>
        <v>0.18</v>
      </c>
      <c r="AT95" s="2">
        <f t="shared" si="95"/>
        <v>36.0883333333333</v>
      </c>
      <c r="AU95" s="1">
        <f t="shared" si="96"/>
        <v>4938.18893492549</v>
      </c>
    </row>
    <row r="96" s="1" customFormat="1" spans="1:47">
      <c r="A96" s="6"/>
      <c r="B96" s="6"/>
      <c r="C96" s="9">
        <v>5</v>
      </c>
      <c r="D96" s="12">
        <v>1.50156259209677</v>
      </c>
      <c r="E96" s="13">
        <f t="shared" si="97"/>
        <v>-2.75899023933333</v>
      </c>
      <c r="F96" s="9" t="s">
        <v>109</v>
      </c>
      <c r="G96" s="6">
        <v>6</v>
      </c>
      <c r="H96" s="11">
        <f t="shared" si="80"/>
        <v>1.50156259209677</v>
      </c>
      <c r="I96" s="11">
        <f t="shared" si="81"/>
        <v>274.651562592097</v>
      </c>
      <c r="J96" s="11">
        <f t="shared" si="82"/>
        <v>0.0211760056648057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0.165732637708218</v>
      </c>
      <c r="P96" s="11">
        <f t="shared" si="85"/>
        <v>0.00350955527495241</v>
      </c>
      <c r="Q96" s="17">
        <f t="shared" si="86"/>
        <v>0.000631719949491434</v>
      </c>
      <c r="R96" s="11">
        <f t="shared" si="87"/>
        <v>0.0136656</v>
      </c>
      <c r="S96" s="18">
        <f t="shared" si="88"/>
        <v>0.0462270189008484</v>
      </c>
      <c r="T96" s="3">
        <v>0.01</v>
      </c>
      <c r="U96" s="19">
        <f t="shared" si="89"/>
        <v>0.000462270189008484</v>
      </c>
      <c r="V96" s="18"/>
      <c r="W96" s="3"/>
      <c r="X96" s="19"/>
      <c r="Y96" s="20">
        <v>0.02</v>
      </c>
      <c r="Z96" s="3">
        <v>0.49</v>
      </c>
      <c r="AA96" s="21">
        <f t="shared" si="90"/>
        <v>0.0098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</v>
      </c>
      <c r="AO96" s="3">
        <v>0.5</v>
      </c>
      <c r="AP96" s="3">
        <f t="shared" si="91"/>
        <v>0.005</v>
      </c>
      <c r="AQ96" s="1">
        <f t="shared" si="92"/>
        <v>0.0152622701890085</v>
      </c>
      <c r="AR96" s="27">
        <f t="shared" si="93"/>
        <v>7.592</v>
      </c>
      <c r="AS96" s="1">
        <f t="shared" si="94"/>
        <v>0.18</v>
      </c>
      <c r="AT96" s="2">
        <f t="shared" si="95"/>
        <v>36.0883333333333</v>
      </c>
      <c r="AU96" s="1">
        <f t="shared" si="96"/>
        <v>5043.00583158877</v>
      </c>
    </row>
    <row r="97" s="1" customFormat="1" spans="1:47">
      <c r="A97" s="6"/>
      <c r="B97" s="6"/>
      <c r="C97" s="9">
        <v>6</v>
      </c>
      <c r="D97" s="12">
        <v>7.1942295898</v>
      </c>
      <c r="E97" s="13">
        <f t="shared" si="97"/>
        <v>1.50156259209677</v>
      </c>
      <c r="F97" s="9" t="s">
        <v>107</v>
      </c>
      <c r="G97" s="6">
        <v>7</v>
      </c>
      <c r="H97" s="11">
        <f t="shared" si="80"/>
        <v>7.1942295898</v>
      </c>
      <c r="I97" s="11">
        <f t="shared" si="81"/>
        <v>280.3442295898</v>
      </c>
      <c r="J97" s="11">
        <f t="shared" si="82"/>
        <v>0.0434993061590897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0.238143082433265</v>
      </c>
      <c r="P97" s="11">
        <f t="shared" si="85"/>
        <v>0.0103590588524339</v>
      </c>
      <c r="Q97" s="17">
        <f t="shared" si="86"/>
        <v>0.00186463059343811</v>
      </c>
      <c r="R97" s="11">
        <f t="shared" si="87"/>
        <v>0.0136656</v>
      </c>
      <c r="S97" s="18">
        <f t="shared" si="88"/>
        <v>0.136447034410352</v>
      </c>
      <c r="T97" s="3">
        <v>0.01</v>
      </c>
      <c r="U97" s="19">
        <f t="shared" si="89"/>
        <v>0.00136447034410352</v>
      </c>
      <c r="V97" s="18"/>
      <c r="W97" s="3"/>
      <c r="X97" s="19"/>
      <c r="Y97" s="20">
        <v>0.02</v>
      </c>
      <c r="Z97" s="3">
        <v>0.49</v>
      </c>
      <c r="AA97" s="21">
        <f t="shared" si="90"/>
        <v>0.0098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</v>
      </c>
      <c r="AO97" s="3">
        <v>0.5</v>
      </c>
      <c r="AP97" s="3">
        <f t="shared" si="91"/>
        <v>0.005</v>
      </c>
      <c r="AQ97" s="1">
        <f t="shared" si="92"/>
        <v>0.0161644703441035</v>
      </c>
      <c r="AR97" s="27">
        <f t="shared" si="93"/>
        <v>7.592</v>
      </c>
      <c r="AS97" s="1">
        <f t="shared" si="94"/>
        <v>0.18</v>
      </c>
      <c r="AT97" s="2">
        <f t="shared" si="95"/>
        <v>36.0883333333333</v>
      </c>
      <c r="AU97" s="1">
        <f t="shared" si="96"/>
        <v>5341.11355652482</v>
      </c>
    </row>
    <row r="98" s="1" customFormat="1" spans="1:47">
      <c r="A98" s="6"/>
      <c r="B98" s="6"/>
      <c r="C98" s="9">
        <v>7</v>
      </c>
      <c r="D98" s="12">
        <v>8.61807450429032</v>
      </c>
      <c r="E98" s="13">
        <f t="shared" si="97"/>
        <v>7.1942295898</v>
      </c>
      <c r="F98" s="9" t="s">
        <v>107</v>
      </c>
      <c r="G98" s="6">
        <v>8</v>
      </c>
      <c r="H98" s="11">
        <f t="shared" si="80"/>
        <v>8.61807450429032</v>
      </c>
      <c r="I98" s="11">
        <f t="shared" si="81"/>
        <v>281.76807450429</v>
      </c>
      <c r="J98" s="11">
        <f t="shared" si="82"/>
        <v>0.0518446751389005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0.303704023580831</v>
      </c>
      <c r="P98" s="11">
        <f t="shared" si="85"/>
        <v>0.0157454364409252</v>
      </c>
      <c r="Q98" s="17">
        <f t="shared" si="86"/>
        <v>0.00283417855936653</v>
      </c>
      <c r="R98" s="11">
        <f t="shared" si="87"/>
        <v>0.0136656</v>
      </c>
      <c r="S98" s="18">
        <f t="shared" si="88"/>
        <v>0.207395105913135</v>
      </c>
      <c r="T98" s="3">
        <v>0.01</v>
      </c>
      <c r="U98" s="19">
        <f t="shared" si="89"/>
        <v>0.00207395105913135</v>
      </c>
      <c r="V98" s="18"/>
      <c r="W98" s="3"/>
      <c r="X98" s="19"/>
      <c r="Y98" s="20">
        <v>0.02</v>
      </c>
      <c r="Z98" s="3">
        <v>0.49</v>
      </c>
      <c r="AA98" s="21">
        <f t="shared" si="90"/>
        <v>0.0098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</v>
      </c>
      <c r="AO98" s="3">
        <v>0.5</v>
      </c>
      <c r="AP98" s="3">
        <f t="shared" si="91"/>
        <v>0.005</v>
      </c>
      <c r="AQ98" s="1">
        <f t="shared" si="92"/>
        <v>0.0168739510591313</v>
      </c>
      <c r="AR98" s="27">
        <f t="shared" si="93"/>
        <v>7.592</v>
      </c>
      <c r="AS98" s="1">
        <f t="shared" si="94"/>
        <v>0.18</v>
      </c>
      <c r="AT98" s="2">
        <f t="shared" si="95"/>
        <v>36.0883333333333</v>
      </c>
      <c r="AU98" s="1">
        <f t="shared" si="96"/>
        <v>5575.54233671126</v>
      </c>
    </row>
    <row r="99" s="1" customFormat="1" spans="1:47">
      <c r="A99" s="6"/>
      <c r="B99" s="6"/>
      <c r="C99" s="9">
        <v>8</v>
      </c>
      <c r="D99" s="12">
        <v>8.38062824551613</v>
      </c>
      <c r="E99" s="13">
        <f t="shared" si="97"/>
        <v>8.61807450429032</v>
      </c>
      <c r="F99" s="9" t="s">
        <v>107</v>
      </c>
      <c r="G99" s="6">
        <v>9</v>
      </c>
      <c r="H99" s="11">
        <f t="shared" si="80"/>
        <v>8.38062824551613</v>
      </c>
      <c r="I99" s="11">
        <f t="shared" si="81"/>
        <v>281.530628245516</v>
      </c>
      <c r="J99" s="11">
        <f t="shared" si="82"/>
        <v>0.0503554702960024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0.363878587139906</v>
      </c>
      <c r="P99" s="11">
        <f t="shared" si="85"/>
        <v>0.0183232773860749</v>
      </c>
      <c r="Q99" s="17">
        <f t="shared" si="86"/>
        <v>0.00329818992949347</v>
      </c>
      <c r="R99" s="11">
        <f t="shared" si="87"/>
        <v>0.0136656</v>
      </c>
      <c r="S99" s="18">
        <f t="shared" si="88"/>
        <v>0.241349807508889</v>
      </c>
      <c r="T99" s="3">
        <v>0.01</v>
      </c>
      <c r="U99" s="19">
        <f t="shared" si="89"/>
        <v>0.00241349807508889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0.0172134980750889</v>
      </c>
      <c r="AR99" s="27">
        <f t="shared" si="93"/>
        <v>7.592</v>
      </c>
      <c r="AS99" s="1">
        <f t="shared" si="94"/>
        <v>0.18</v>
      </c>
      <c r="AT99" s="2">
        <f t="shared" si="95"/>
        <v>36.0883333333333</v>
      </c>
      <c r="AU99" s="1">
        <f t="shared" si="96"/>
        <v>5687.73649658176</v>
      </c>
    </row>
    <row r="100" s="1" customFormat="1" spans="1:47">
      <c r="A100" s="6"/>
      <c r="B100" s="6"/>
      <c r="C100" s="9">
        <v>9</v>
      </c>
      <c r="D100" s="12">
        <v>4.8432606972</v>
      </c>
      <c r="E100" s="13">
        <f t="shared" si="97"/>
        <v>8.38062824551613</v>
      </c>
      <c r="F100" s="9" t="s">
        <v>107</v>
      </c>
      <c r="G100" s="6">
        <v>10</v>
      </c>
      <c r="H100" s="11">
        <f t="shared" si="80"/>
        <v>4.8432606972</v>
      </c>
      <c r="I100" s="11">
        <f t="shared" si="81"/>
        <v>277.9932606972</v>
      </c>
      <c r="J100" s="11">
        <f t="shared" si="82"/>
        <v>0.0324280178357499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0.421475309753831</v>
      </c>
      <c r="P100" s="11">
        <f t="shared" si="85"/>
        <v>0.0136676088620255</v>
      </c>
      <c r="Q100" s="17">
        <f t="shared" si="86"/>
        <v>0.00246016959516458</v>
      </c>
      <c r="R100" s="11">
        <f t="shared" si="87"/>
        <v>0.0136656</v>
      </c>
      <c r="S100" s="18">
        <f t="shared" si="88"/>
        <v>0.180026460247965</v>
      </c>
      <c r="T100" s="3">
        <v>0.01</v>
      </c>
      <c r="U100" s="19">
        <f t="shared" si="89"/>
        <v>0.00180026460247965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0.0166002646024796</v>
      </c>
      <c r="AR100" s="27">
        <f t="shared" si="93"/>
        <v>7.592</v>
      </c>
      <c r="AS100" s="1">
        <f t="shared" si="94"/>
        <v>0.18</v>
      </c>
      <c r="AT100" s="2">
        <f t="shared" si="95"/>
        <v>36.0883333333333</v>
      </c>
      <c r="AU100" s="1">
        <f t="shared" si="96"/>
        <v>5485.11002357377</v>
      </c>
    </row>
    <row r="101" s="1" customFormat="1" spans="1:47">
      <c r="A101" s="6"/>
      <c r="B101" s="6"/>
      <c r="C101" s="9">
        <v>10</v>
      </c>
      <c r="D101" s="12">
        <v>-5.19232813851613</v>
      </c>
      <c r="E101" s="13">
        <f t="shared" si="97"/>
        <v>4.8432606972</v>
      </c>
      <c r="F101" s="9" t="s">
        <v>107</v>
      </c>
      <c r="G101" s="6">
        <v>11</v>
      </c>
      <c r="H101" s="11">
        <f t="shared" si="80"/>
        <v>-5.19232813851613</v>
      </c>
      <c r="I101" s="11">
        <f t="shared" si="81"/>
        <v>267.957671861484</v>
      </c>
      <c r="J101" s="11">
        <f t="shared" si="82"/>
        <v>0.00873424397184077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0.387417315847216</v>
      </c>
      <c r="O101" s="11">
        <f t="shared" si="98"/>
        <v>0.0963103850445903</v>
      </c>
      <c r="P101" s="11">
        <f t="shared" si="85"/>
        <v>0.000841198400001376</v>
      </c>
      <c r="Q101" s="17">
        <f t="shared" si="86"/>
        <v>0.000151415712000248</v>
      </c>
      <c r="R101" s="11">
        <f t="shared" si="87"/>
        <v>0.0136656</v>
      </c>
      <c r="S101" s="18">
        <f t="shared" si="88"/>
        <v>0.0110800632244649</v>
      </c>
      <c r="T101" s="3">
        <v>0.01</v>
      </c>
      <c r="U101" s="19">
        <f t="shared" si="89"/>
        <v>0.000110800632244649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0.0149108006322446</v>
      </c>
      <c r="AR101" s="27">
        <f t="shared" si="93"/>
        <v>7.592</v>
      </c>
      <c r="AS101" s="1">
        <f t="shared" si="94"/>
        <v>0.18</v>
      </c>
      <c r="AT101" s="2">
        <f t="shared" si="95"/>
        <v>36.0883333333333</v>
      </c>
      <c r="AU101" s="1">
        <f t="shared" si="96"/>
        <v>4926.87218944801</v>
      </c>
    </row>
    <row r="102" s="1" customFormat="1" spans="1:48">
      <c r="A102" s="6"/>
      <c r="B102" s="6"/>
      <c r="C102" s="9">
        <v>11</v>
      </c>
      <c r="D102" s="12">
        <v>-9.6557155488</v>
      </c>
      <c r="E102" s="13">
        <f t="shared" si="97"/>
        <v>-5.19232813851613</v>
      </c>
      <c r="F102" s="9" t="s">
        <v>109</v>
      </c>
      <c r="G102" s="6">
        <v>12</v>
      </c>
      <c r="H102" s="11">
        <f t="shared" si="80"/>
        <v>-9.6557155488</v>
      </c>
      <c r="I102" s="11">
        <f t="shared" si="81"/>
        <v>263.4942844512</v>
      </c>
      <c r="J102" s="11">
        <f t="shared" si="82"/>
        <v>0.00471962938379247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0.171389186644589</v>
      </c>
      <c r="P102" s="11">
        <f t="shared" si="85"/>
        <v>0.000808893441352093</v>
      </c>
      <c r="Q102" s="17">
        <f t="shared" si="86"/>
        <v>0.000145600819443377</v>
      </c>
      <c r="R102" s="11">
        <f t="shared" si="87"/>
        <v>0.0136656</v>
      </c>
      <c r="S102" s="18">
        <f t="shared" si="88"/>
        <v>0.0106545500704965</v>
      </c>
      <c r="T102" s="3">
        <v>0.01</v>
      </c>
      <c r="U102" s="19">
        <f t="shared" si="89"/>
        <v>0.000106545500704965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0.014906545500705</v>
      </c>
      <c r="AR102" s="27">
        <f t="shared" si="93"/>
        <v>7.592</v>
      </c>
      <c r="AS102" s="1">
        <f t="shared" si="94"/>
        <v>0.18</v>
      </c>
      <c r="AT102" s="2">
        <f t="shared" si="95"/>
        <v>36.0883333333333</v>
      </c>
      <c r="AU102" s="1">
        <f t="shared" si="96"/>
        <v>4925.46619591605</v>
      </c>
      <c r="AV102" s="1">
        <f>SUM(AU91:AU102)</f>
        <v>61649.5905128114</v>
      </c>
    </row>
    <row r="103" s="1" customFormat="1" spans="1:46">
      <c r="A103" s="6"/>
      <c r="B103" s="6"/>
      <c r="C103" s="9">
        <v>12</v>
      </c>
      <c r="D103" s="12">
        <v>-14.5991470129032</v>
      </c>
      <c r="E103" s="13">
        <f t="shared" si="97"/>
        <v>-9.6557155488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-9.41</v>
      </c>
      <c r="E107" s="9"/>
      <c r="F107" s="9"/>
      <c r="G107" s="6">
        <v>1</v>
      </c>
      <c r="H107" s="11">
        <f t="shared" ref="H107:H118" si="99">E108</f>
        <v>-9.41</v>
      </c>
      <c r="I107" s="11">
        <f t="shared" ref="I107:I118" si="100">H107+273.15</f>
        <v>263.74</v>
      </c>
      <c r="J107" s="11">
        <f t="shared" ref="J107:J118" si="101">EXP(($C$18*(I107-$C$16))/($C$19*I107*$C$16))</f>
        <v>0.00488494211810952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0.0148114131739246</v>
      </c>
      <c r="Q107" s="17">
        <f t="shared" ref="Q107:Q118" si="105">P107*$B$109</f>
        <v>0.00429530982043812</v>
      </c>
      <c r="R107" s="11">
        <f t="shared" ref="R107:R118" si="106">L107*$B$109</f>
        <v>0.87929595</v>
      </c>
      <c r="S107" s="18">
        <f t="shared" ref="S107:S118" si="107">Q107/R107</f>
        <v>0.00488494211810952</v>
      </c>
      <c r="T107" s="3">
        <v>0.27</v>
      </c>
      <c r="U107" s="19">
        <f t="shared" ref="U107:U118" si="108">S107*T107</f>
        <v>0.00131893437188957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0.226656268948458</v>
      </c>
      <c r="AC107" s="27">
        <f t="shared" ref="AC107:AC118" si="110">$B$107/12</f>
        <v>11.2298333333333</v>
      </c>
      <c r="AD107" s="1">
        <f t="shared" ref="AD107:AD118" si="111">$B$109</f>
        <v>0.29</v>
      </c>
      <c r="AE107" s="28">
        <f t="shared" ref="AE107:AE118" si="112">$E$9/12</f>
        <v>4.20583333333333</v>
      </c>
      <c r="AF107" s="1">
        <f t="shared" ref="AF107:AF118" si="113">AE107*10000*AC107*AB107</f>
        <v>107051.585758928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-11.1100916402903</v>
      </c>
      <c r="E108" s="13">
        <f t="shared" ref="E108:E119" si="114">D107</f>
        <v>-9.41</v>
      </c>
      <c r="F108" s="9" t="s">
        <v>107</v>
      </c>
      <c r="G108" s="6">
        <v>2</v>
      </c>
      <c r="H108" s="11">
        <f t="shared" si="99"/>
        <v>-11.1100916402903</v>
      </c>
      <c r="I108" s="11">
        <f t="shared" si="100"/>
        <v>262.03990835971</v>
      </c>
      <c r="J108" s="11">
        <f t="shared" si="101"/>
        <v>0.00384447038480613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6.04929858682608</v>
      </c>
      <c r="P108" s="11">
        <f t="shared" si="104"/>
        <v>0.0232563492659024</v>
      </c>
      <c r="Q108" s="17">
        <f t="shared" si="105"/>
        <v>0.0067443412871117</v>
      </c>
      <c r="R108" s="11">
        <f t="shared" si="106"/>
        <v>0.87929595</v>
      </c>
      <c r="S108" s="18">
        <f t="shared" si="107"/>
        <v>0.00767016075430769</v>
      </c>
      <c r="T108" s="3">
        <v>0.27</v>
      </c>
      <c r="U108" s="19">
        <f t="shared" si="108"/>
        <v>0.00207094340366308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0.226802384303332</v>
      </c>
      <c r="AC108" s="27">
        <f t="shared" si="110"/>
        <v>11.2298333333333</v>
      </c>
      <c r="AD108" s="1">
        <f t="shared" si="111"/>
        <v>0.29</v>
      </c>
      <c r="AE108" s="28">
        <f t="shared" si="112"/>
        <v>4.20583333333333</v>
      </c>
      <c r="AF108" s="1">
        <f t="shared" si="113"/>
        <v>107120.597220713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-10.1406978682857</v>
      </c>
      <c r="E109" s="13">
        <f t="shared" si="114"/>
        <v>-11.1100916402903</v>
      </c>
      <c r="F109" s="9" t="s">
        <v>107</v>
      </c>
      <c r="G109" s="6">
        <v>3</v>
      </c>
      <c r="H109" s="11">
        <f t="shared" si="99"/>
        <v>-10.1406978682857</v>
      </c>
      <c r="I109" s="11">
        <f t="shared" si="100"/>
        <v>263.009302131714</v>
      </c>
      <c r="J109" s="11">
        <f t="shared" si="101"/>
        <v>0.00440874782926938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9.05809723756017</v>
      </c>
      <c r="P109" s="11">
        <f t="shared" si="104"/>
        <v>0.0399348665334044</v>
      </c>
      <c r="Q109" s="17">
        <f t="shared" si="105"/>
        <v>0.0115811112946873</v>
      </c>
      <c r="R109" s="11">
        <f t="shared" si="106"/>
        <v>0.87929595</v>
      </c>
      <c r="S109" s="18">
        <f t="shared" si="107"/>
        <v>0.0131708912052731</v>
      </c>
      <c r="T109" s="3">
        <v>0.27</v>
      </c>
      <c r="U109" s="19">
        <f t="shared" si="108"/>
        <v>0.00355614062542374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0.22709095812352</v>
      </c>
      <c r="AC109" s="27">
        <f t="shared" si="110"/>
        <v>11.2298333333333</v>
      </c>
      <c r="AD109" s="1">
        <f t="shared" si="111"/>
        <v>0.29</v>
      </c>
      <c r="AE109" s="28">
        <f t="shared" si="112"/>
        <v>4.20583333333333</v>
      </c>
      <c r="AF109" s="1">
        <f t="shared" si="113"/>
        <v>107256.892965821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-7.77737698845161</v>
      </c>
      <c r="E110" s="13">
        <f t="shared" si="114"/>
        <v>-10.1406978682857</v>
      </c>
      <c r="F110" s="9" t="s">
        <v>107</v>
      </c>
      <c r="G110" s="6">
        <v>4</v>
      </c>
      <c r="H110" s="11">
        <f t="shared" si="99"/>
        <v>-7.77737698845161</v>
      </c>
      <c r="I110" s="11">
        <f t="shared" si="100"/>
        <v>265.372623011548</v>
      </c>
      <c r="J110" s="11">
        <f t="shared" si="101"/>
        <v>0.00613055235061592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12.0502173710268</v>
      </c>
      <c r="P110" s="11">
        <f t="shared" si="104"/>
        <v>0.073874488429381</v>
      </c>
      <c r="Q110" s="17">
        <f t="shared" si="105"/>
        <v>0.0214236016445205</v>
      </c>
      <c r="R110" s="11">
        <f t="shared" si="106"/>
        <v>0.87929595</v>
      </c>
      <c r="S110" s="18">
        <f t="shared" si="107"/>
        <v>0.0243644948489988</v>
      </c>
      <c r="T110" s="3">
        <v>0.27</v>
      </c>
      <c r="U110" s="19">
        <f t="shared" si="108"/>
        <v>0.00657841360922967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0.227678185764273</v>
      </c>
      <c r="AC110" s="27">
        <f t="shared" si="110"/>
        <v>11.2298333333333</v>
      </c>
      <c r="AD110" s="1">
        <f t="shared" si="111"/>
        <v>0.29</v>
      </c>
      <c r="AE110" s="28">
        <f t="shared" si="112"/>
        <v>4.20583333333333</v>
      </c>
      <c r="AF110" s="1">
        <f t="shared" si="113"/>
        <v>107534.245321596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-2.75899023933333</v>
      </c>
      <c r="E111" s="13">
        <f t="shared" si="114"/>
        <v>-7.77737698845161</v>
      </c>
      <c r="F111" s="9" t="s">
        <v>107</v>
      </c>
      <c r="G111" s="6">
        <v>5</v>
      </c>
      <c r="H111" s="11">
        <f t="shared" si="99"/>
        <v>-2.75899023933333</v>
      </c>
      <c r="I111" s="11">
        <f t="shared" si="100"/>
        <v>270.391009760667</v>
      </c>
      <c r="J111" s="11">
        <f t="shared" si="101"/>
        <v>0.0121127717837785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11.3775257384675</v>
      </c>
      <c r="O111" s="11">
        <f t="shared" si="115"/>
        <v>3.63087214412987</v>
      </c>
      <c r="P111" s="11">
        <f t="shared" si="104"/>
        <v>0.0439799256579237</v>
      </c>
      <c r="Q111" s="17">
        <f t="shared" si="105"/>
        <v>0.0127541784407979</v>
      </c>
      <c r="R111" s="11">
        <f t="shared" si="106"/>
        <v>0.87929595</v>
      </c>
      <c r="S111" s="18">
        <f t="shared" si="107"/>
        <v>0.0145049894074889</v>
      </c>
      <c r="T111" s="3">
        <v>0.27</v>
      </c>
      <c r="U111" s="19">
        <f t="shared" si="108"/>
        <v>0.003916347140022</v>
      </c>
      <c r="V111" s="3">
        <v>180.9</v>
      </c>
      <c r="W111" s="21">
        <v>6</v>
      </c>
      <c r="X111" s="21">
        <v>3</v>
      </c>
      <c r="Y111" s="21">
        <v>0.3</v>
      </c>
      <c r="Z111" s="21">
        <v>6</v>
      </c>
      <c r="AA111" s="3">
        <v>30.2</v>
      </c>
      <c r="AB111" s="2">
        <f t="shared" si="109"/>
        <v>0.227160946249306</v>
      </c>
      <c r="AC111" s="27">
        <f t="shared" si="110"/>
        <v>11.2298333333333</v>
      </c>
      <c r="AD111" s="1">
        <f t="shared" si="111"/>
        <v>0.29</v>
      </c>
      <c r="AE111" s="28">
        <f t="shared" si="112"/>
        <v>4.20583333333333</v>
      </c>
      <c r="AF111" s="1">
        <f t="shared" si="113"/>
        <v>107289.948922687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1.50156259209677</v>
      </c>
      <c r="E112" s="13">
        <f t="shared" si="114"/>
        <v>-2.75899023933333</v>
      </c>
      <c r="F112" s="9" t="s">
        <v>109</v>
      </c>
      <c r="G112" s="6">
        <v>6</v>
      </c>
      <c r="H112" s="11">
        <f t="shared" si="99"/>
        <v>1.50156259209677</v>
      </c>
      <c r="I112" s="11">
        <f t="shared" si="100"/>
        <v>274.651562592097</v>
      </c>
      <c r="J112" s="11">
        <f t="shared" si="101"/>
        <v>0.0211760056648057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6.61894721847194</v>
      </c>
      <c r="P112" s="11">
        <f t="shared" si="104"/>
        <v>0.140162863793412</v>
      </c>
      <c r="Q112" s="17">
        <f t="shared" si="105"/>
        <v>0.0406472305000895</v>
      </c>
      <c r="R112" s="11">
        <f t="shared" si="106"/>
        <v>0.87929595</v>
      </c>
      <c r="S112" s="18">
        <f t="shared" si="107"/>
        <v>0.0462270189008484</v>
      </c>
      <c r="T112" s="3">
        <v>0.27</v>
      </c>
      <c r="U112" s="19">
        <f t="shared" si="108"/>
        <v>0.0124812951032291</v>
      </c>
      <c r="V112" s="3">
        <v>180.9</v>
      </c>
      <c r="W112" s="21">
        <v>6</v>
      </c>
      <c r="X112" s="21">
        <v>3</v>
      </c>
      <c r="Y112" s="21">
        <v>0.3</v>
      </c>
      <c r="Z112" s="21">
        <v>6</v>
      </c>
      <c r="AA112" s="3">
        <v>30.2</v>
      </c>
      <c r="AB112" s="2">
        <f t="shared" si="109"/>
        <v>0.228825115638557</v>
      </c>
      <c r="AC112" s="27">
        <f t="shared" si="110"/>
        <v>11.2298333333333</v>
      </c>
      <c r="AD112" s="1">
        <f t="shared" si="111"/>
        <v>0.29</v>
      </c>
      <c r="AE112" s="28">
        <f t="shared" si="112"/>
        <v>4.20583333333333</v>
      </c>
      <c r="AF112" s="1">
        <f t="shared" si="113"/>
        <v>108075.949561086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7.1942295898</v>
      </c>
      <c r="E113" s="13">
        <f t="shared" si="114"/>
        <v>1.50156259209677</v>
      </c>
      <c r="F113" s="9" t="s">
        <v>107</v>
      </c>
      <c r="G113" s="6">
        <v>7</v>
      </c>
      <c r="H113" s="11">
        <f t="shared" si="99"/>
        <v>7.1942295898</v>
      </c>
      <c r="I113" s="11">
        <f t="shared" si="100"/>
        <v>280.3442295898</v>
      </c>
      <c r="J113" s="11">
        <f t="shared" si="101"/>
        <v>0.0434993061590897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9.51083935467853</v>
      </c>
      <c r="P113" s="11">
        <f t="shared" si="104"/>
        <v>0.413714912919081</v>
      </c>
      <c r="Q113" s="17">
        <f t="shared" si="105"/>
        <v>0.119977324746533</v>
      </c>
      <c r="R113" s="11">
        <f t="shared" si="106"/>
        <v>0.87929595</v>
      </c>
      <c r="S113" s="18">
        <f t="shared" si="107"/>
        <v>0.136447034410352</v>
      </c>
      <c r="T113" s="3">
        <v>0.27</v>
      </c>
      <c r="U113" s="19">
        <f t="shared" si="108"/>
        <v>0.0368406992907951</v>
      </c>
      <c r="V113" s="3">
        <v>180.9</v>
      </c>
      <c r="W113" s="21">
        <v>6</v>
      </c>
      <c r="X113" s="21">
        <v>3</v>
      </c>
      <c r="Y113" s="21">
        <v>0.3</v>
      </c>
      <c r="Z113" s="21">
        <v>6</v>
      </c>
      <c r="AA113" s="3">
        <v>30.2</v>
      </c>
      <c r="AB113" s="2">
        <f t="shared" si="109"/>
        <v>0.233558147872201</v>
      </c>
      <c r="AC113" s="27">
        <f t="shared" si="110"/>
        <v>11.2298333333333</v>
      </c>
      <c r="AD113" s="1">
        <f t="shared" si="111"/>
        <v>0.29</v>
      </c>
      <c r="AE113" s="28">
        <f t="shared" si="112"/>
        <v>4.20583333333333</v>
      </c>
      <c r="AF113" s="1">
        <f t="shared" si="113"/>
        <v>110311.398897698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8.61807450429032</v>
      </c>
      <c r="E114" s="13">
        <f t="shared" si="114"/>
        <v>7.1942295898</v>
      </c>
      <c r="F114" s="9" t="s">
        <v>107</v>
      </c>
      <c r="G114" s="6">
        <v>8</v>
      </c>
      <c r="H114" s="11">
        <f t="shared" si="99"/>
        <v>8.61807450429032</v>
      </c>
      <c r="I114" s="11">
        <f t="shared" si="100"/>
        <v>281.76807450429</v>
      </c>
      <c r="J114" s="11">
        <f t="shared" si="101"/>
        <v>0.0518446751389005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12.1291794417595</v>
      </c>
      <c r="P114" s="11">
        <f t="shared" si="104"/>
        <v>0.628833367859449</v>
      </c>
      <c r="Q114" s="17">
        <f t="shared" si="105"/>
        <v>0.18236167667924</v>
      </c>
      <c r="R114" s="11">
        <f t="shared" si="106"/>
        <v>0.87929595</v>
      </c>
      <c r="S114" s="18">
        <f t="shared" si="107"/>
        <v>0.207395105913135</v>
      </c>
      <c r="T114" s="3">
        <v>0.27</v>
      </c>
      <c r="U114" s="19">
        <f t="shared" si="108"/>
        <v>0.0559966785965463</v>
      </c>
      <c r="V114" s="3">
        <v>180.9</v>
      </c>
      <c r="W114" s="21">
        <v>6</v>
      </c>
      <c r="X114" s="21">
        <v>3</v>
      </c>
      <c r="Y114" s="21">
        <v>0.3</v>
      </c>
      <c r="Z114" s="21">
        <v>6</v>
      </c>
      <c r="AA114" s="3">
        <v>30.2</v>
      </c>
      <c r="AB114" s="2">
        <f t="shared" si="109"/>
        <v>0.237280154651309</v>
      </c>
      <c r="AC114" s="27">
        <f t="shared" si="110"/>
        <v>11.2298333333333</v>
      </c>
      <c r="AD114" s="1">
        <f t="shared" si="111"/>
        <v>0.29</v>
      </c>
      <c r="AE114" s="28">
        <f t="shared" si="112"/>
        <v>4.20583333333333</v>
      </c>
      <c r="AF114" s="1">
        <f t="shared" si="113"/>
        <v>112069.332749506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8.38062824551613</v>
      </c>
      <c r="E115" s="13">
        <f t="shared" si="114"/>
        <v>8.61807450429032</v>
      </c>
      <c r="F115" s="9" t="s">
        <v>107</v>
      </c>
      <c r="G115" s="6">
        <v>9</v>
      </c>
      <c r="H115" s="11">
        <f t="shared" si="99"/>
        <v>8.38062824551613</v>
      </c>
      <c r="I115" s="11">
        <f t="shared" si="100"/>
        <v>281.530628245516</v>
      </c>
      <c r="J115" s="11">
        <f t="shared" si="101"/>
        <v>0.0503554702960024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14.5324010739</v>
      </c>
      <c r="P115" s="11">
        <f t="shared" si="104"/>
        <v>0.731785890606365</v>
      </c>
      <c r="Q115" s="17">
        <f t="shared" si="105"/>
        <v>0.212217908275846</v>
      </c>
      <c r="R115" s="11">
        <f t="shared" si="106"/>
        <v>0.87929595</v>
      </c>
      <c r="S115" s="18">
        <f t="shared" si="107"/>
        <v>0.241349807508889</v>
      </c>
      <c r="T115" s="3">
        <v>0.27</v>
      </c>
      <c r="U115" s="19">
        <f t="shared" si="108"/>
        <v>0.0651644480274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0.239061452251724</v>
      </c>
      <c r="AC115" s="27">
        <f t="shared" si="110"/>
        <v>11.2298333333333</v>
      </c>
      <c r="AD115" s="1">
        <f t="shared" si="111"/>
        <v>0.29</v>
      </c>
      <c r="AE115" s="28">
        <f t="shared" si="112"/>
        <v>4.20583333333333</v>
      </c>
      <c r="AF115" s="1">
        <f t="shared" si="113"/>
        <v>112910.653987686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4.8432606972</v>
      </c>
      <c r="E116" s="13">
        <f t="shared" si="114"/>
        <v>8.38062824551613</v>
      </c>
      <c r="F116" s="9" t="s">
        <v>107</v>
      </c>
      <c r="G116" s="6">
        <v>10</v>
      </c>
      <c r="H116" s="11">
        <f t="shared" si="99"/>
        <v>4.8432606972</v>
      </c>
      <c r="I116" s="11">
        <f t="shared" si="100"/>
        <v>277.9932606972</v>
      </c>
      <c r="J116" s="11">
        <f t="shared" si="101"/>
        <v>0.0324280178357499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16.8326701832936</v>
      </c>
      <c r="P116" s="11">
        <f t="shared" si="104"/>
        <v>0.545850128927142</v>
      </c>
      <c r="Q116" s="17">
        <f t="shared" si="105"/>
        <v>0.158296537388871</v>
      </c>
      <c r="R116" s="11">
        <f t="shared" si="106"/>
        <v>0.87929595</v>
      </c>
      <c r="S116" s="18">
        <f t="shared" si="107"/>
        <v>0.180026460247965</v>
      </c>
      <c r="T116" s="3">
        <v>0.27</v>
      </c>
      <c r="U116" s="19">
        <f t="shared" si="108"/>
        <v>0.0486071442669504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0.235844368131068</v>
      </c>
      <c r="AC116" s="27">
        <f t="shared" si="110"/>
        <v>11.2298333333333</v>
      </c>
      <c r="AD116" s="1">
        <f t="shared" si="111"/>
        <v>0.29</v>
      </c>
      <c r="AE116" s="28">
        <f t="shared" si="112"/>
        <v>4.20583333333333</v>
      </c>
      <c r="AF116" s="1">
        <f t="shared" si="113"/>
        <v>111391.199184014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-5.19232813851613</v>
      </c>
      <c r="E117" s="13">
        <f t="shared" si="114"/>
        <v>4.8432606972</v>
      </c>
      <c r="F117" s="9" t="s">
        <v>107</v>
      </c>
      <c r="G117" s="6">
        <v>11</v>
      </c>
      <c r="H117" s="11">
        <f t="shared" si="99"/>
        <v>-5.19232813851613</v>
      </c>
      <c r="I117" s="11">
        <f t="shared" si="100"/>
        <v>267.957671861484</v>
      </c>
      <c r="J117" s="11">
        <f t="shared" si="101"/>
        <v>0.00873424397184077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15.4724790516482</v>
      </c>
      <c r="O117" s="11">
        <f t="shared" si="115"/>
        <v>3.84639600271832</v>
      </c>
      <c r="P117" s="11">
        <f t="shared" si="104"/>
        <v>0.0335953611000549</v>
      </c>
      <c r="Q117" s="17">
        <f t="shared" si="105"/>
        <v>0.00974265471901593</v>
      </c>
      <c r="R117" s="11">
        <f t="shared" si="106"/>
        <v>0.87929595</v>
      </c>
      <c r="S117" s="18">
        <f t="shared" si="107"/>
        <v>0.0110800632244649</v>
      </c>
      <c r="T117" s="3">
        <v>0.27</v>
      </c>
      <c r="U117" s="19">
        <f t="shared" si="108"/>
        <v>0.00299161707060552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0.226981271196819</v>
      </c>
      <c r="AC117" s="27">
        <f t="shared" si="110"/>
        <v>11.2298333333333</v>
      </c>
      <c r="AD117" s="1">
        <f t="shared" si="111"/>
        <v>0.29</v>
      </c>
      <c r="AE117" s="28">
        <f t="shared" si="112"/>
        <v>4.20583333333333</v>
      </c>
      <c r="AF117" s="1">
        <f t="shared" si="113"/>
        <v>107205.08694477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-9.6557155488</v>
      </c>
      <c r="E118" s="13">
        <f t="shared" si="114"/>
        <v>-5.19232813851613</v>
      </c>
      <c r="F118" s="9" t="s">
        <v>109</v>
      </c>
      <c r="G118" s="6">
        <v>12</v>
      </c>
      <c r="H118" s="11">
        <f t="shared" si="99"/>
        <v>-9.6557155488</v>
      </c>
      <c r="I118" s="11">
        <f t="shared" si="100"/>
        <v>263.4942844512</v>
      </c>
      <c r="J118" s="11">
        <f t="shared" si="101"/>
        <v>0.00471962938379247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6.84485564161827</v>
      </c>
      <c r="P118" s="11">
        <f t="shared" si="104"/>
        <v>0.0323051818139992</v>
      </c>
      <c r="Q118" s="17">
        <f t="shared" si="105"/>
        <v>0.00936850272605977</v>
      </c>
      <c r="R118" s="11">
        <f t="shared" si="106"/>
        <v>0.87929595</v>
      </c>
      <c r="S118" s="18">
        <f t="shared" si="107"/>
        <v>0.0106545500704965</v>
      </c>
      <c r="T118" s="3">
        <v>0.27</v>
      </c>
      <c r="U118" s="19">
        <f t="shared" si="108"/>
        <v>0.00287672851903405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0.226958948351248</v>
      </c>
      <c r="AC118" s="27">
        <f t="shared" si="110"/>
        <v>11.2298333333333</v>
      </c>
      <c r="AD118" s="1">
        <f t="shared" si="111"/>
        <v>0.29</v>
      </c>
      <c r="AE118" s="28">
        <f t="shared" si="112"/>
        <v>4.20583333333333</v>
      </c>
      <c r="AF118" s="1">
        <f t="shared" si="113"/>
        <v>107194.543684581</v>
      </c>
      <c r="AG118" s="1">
        <f>SUM(AF107:AF118)</f>
        <v>1305411.43519909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-14.5991470129032</v>
      </c>
      <c r="E119" s="13">
        <f t="shared" si="114"/>
        <v>-9.6557155488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-9.41</v>
      </c>
      <c r="E123" s="9"/>
      <c r="F123" s="9"/>
      <c r="G123" s="6">
        <v>1</v>
      </c>
      <c r="H123" s="11">
        <f t="shared" ref="H123:H134" si="116">E124</f>
        <v>-9.41</v>
      </c>
      <c r="I123" s="11">
        <f t="shared" ref="I123:I134" si="117">H123+273.15</f>
        <v>263.74</v>
      </c>
      <c r="J123" s="11">
        <f t="shared" ref="J123:J134" si="118">EXP(($C$18*(I123-$C$16))/($C$19*I123*$C$16))</f>
        <v>0.00488494211810952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0.00254612953080104</v>
      </c>
      <c r="Q123" s="17">
        <f t="shared" ref="Q123:Q134" si="122">P123*$B$125</f>
        <v>0.000661993678008272</v>
      </c>
      <c r="R123" s="11">
        <f t="shared" ref="R123:R134" si="123">L123*$B$125</f>
        <v>0.1355172</v>
      </c>
      <c r="S123" s="18">
        <f t="shared" ref="S123:S134" si="124">Q123/R123</f>
        <v>0.00488494211810952</v>
      </c>
      <c r="T123" s="3">
        <v>0.01</v>
      </c>
      <c r="U123" s="19">
        <f t="shared" ref="U123:U134" si="125">S123*T123</f>
        <v>4.88494211810952e-5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0.0055388494211811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0.0166666666666667</v>
      </c>
      <c r="AX123" s="1">
        <f t="shared" ref="AX123:AX134" si="131">AW123*10000*AV123*0.67*AU123*AT123</f>
        <v>8.38180457337759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-11.1100916402903</v>
      </c>
      <c r="E124" s="13">
        <f t="shared" ref="E124:E135" si="132">D123</f>
        <v>-9.41</v>
      </c>
      <c r="F124" s="9" t="s">
        <v>107</v>
      </c>
      <c r="G124" s="6">
        <v>2</v>
      </c>
      <c r="H124" s="11">
        <f t="shared" si="116"/>
        <v>-11.1100916402903</v>
      </c>
      <c r="I124" s="11">
        <f t="shared" si="117"/>
        <v>262.03990835971</v>
      </c>
      <c r="J124" s="11">
        <f t="shared" si="118"/>
        <v>0.00384447038480613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1.0398938704692</v>
      </c>
      <c r="P124" s="11">
        <f t="shared" si="121"/>
        <v>0.00399784118836026</v>
      </c>
      <c r="Q124" s="17">
        <f t="shared" si="122"/>
        <v>0.00103943870897367</v>
      </c>
      <c r="R124" s="11">
        <f t="shared" si="123"/>
        <v>0.1355172</v>
      </c>
      <c r="S124" s="18">
        <f t="shared" si="124"/>
        <v>0.00767016075430769</v>
      </c>
      <c r="T124" s="3">
        <v>0.01</v>
      </c>
      <c r="U124" s="19">
        <f t="shared" si="125"/>
        <v>7.67016075430769e-5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0.00556670160754308</v>
      </c>
      <c r="AU124" s="27">
        <f t="shared" si="129"/>
        <v>52.122</v>
      </c>
      <c r="AV124" s="1">
        <f t="shared" si="130"/>
        <v>0.26</v>
      </c>
      <c r="AW124" s="2">
        <f t="shared" ref="AW124:AW134" si="134">$E$10/12</f>
        <v>0.0166666666666667</v>
      </c>
      <c r="AX124" s="1">
        <f t="shared" si="131"/>
        <v>8.42395260183539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-10.1406978682857</v>
      </c>
      <c r="E125" s="13">
        <f t="shared" si="132"/>
        <v>-11.1100916402903</v>
      </c>
      <c r="F125" s="9" t="s">
        <v>107</v>
      </c>
      <c r="G125" s="6">
        <v>3</v>
      </c>
      <c r="H125" s="11">
        <f t="shared" si="116"/>
        <v>-10.1406978682857</v>
      </c>
      <c r="I125" s="11">
        <f t="shared" si="117"/>
        <v>263.009302131714</v>
      </c>
      <c r="J125" s="11">
        <f t="shared" si="118"/>
        <v>0.00440874782926938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1.55711602928084</v>
      </c>
      <c r="P125" s="11">
        <f t="shared" si="121"/>
        <v>0.00686493191401245</v>
      </c>
      <c r="Q125" s="17">
        <f t="shared" si="122"/>
        <v>0.00178488229764324</v>
      </c>
      <c r="R125" s="11">
        <f t="shared" si="123"/>
        <v>0.1355172</v>
      </c>
      <c r="S125" s="18">
        <f t="shared" si="124"/>
        <v>0.0131708912052731</v>
      </c>
      <c r="T125" s="3">
        <v>0.01</v>
      </c>
      <c r="U125" s="19">
        <f t="shared" si="125"/>
        <v>0.000131708912052731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0.00562170891205273</v>
      </c>
      <c r="AU125" s="27">
        <f t="shared" si="129"/>
        <v>52.122</v>
      </c>
      <c r="AV125" s="1">
        <f t="shared" si="130"/>
        <v>0.26</v>
      </c>
      <c r="AW125" s="2">
        <f t="shared" si="134"/>
        <v>0.0166666666666667</v>
      </c>
      <c r="AX125" s="1">
        <f t="shared" si="131"/>
        <v>8.50719380257016</v>
      </c>
    </row>
    <row r="126" s="1" customFormat="1" spans="1:50">
      <c r="A126" s="6"/>
      <c r="B126" s="6"/>
      <c r="C126" s="9">
        <v>3</v>
      </c>
      <c r="D126" s="12">
        <v>-7.77737698845161</v>
      </c>
      <c r="E126" s="13">
        <f t="shared" si="132"/>
        <v>-10.1406978682857</v>
      </c>
      <c r="F126" s="9" t="s">
        <v>107</v>
      </c>
      <c r="G126" s="6">
        <v>4</v>
      </c>
      <c r="H126" s="11">
        <f t="shared" si="116"/>
        <v>-7.77737698845161</v>
      </c>
      <c r="I126" s="11">
        <f t="shared" si="117"/>
        <v>265.372623011548</v>
      </c>
      <c r="J126" s="11">
        <f t="shared" si="118"/>
        <v>0.00613055235061592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2.07147109736683</v>
      </c>
      <c r="P126" s="11">
        <f t="shared" si="121"/>
        <v>0.0126992620051951</v>
      </c>
      <c r="Q126" s="17">
        <f t="shared" si="122"/>
        <v>0.00330180812135074</v>
      </c>
      <c r="R126" s="11">
        <f t="shared" si="123"/>
        <v>0.1355172</v>
      </c>
      <c r="S126" s="18">
        <f t="shared" si="124"/>
        <v>0.0243644948489988</v>
      </c>
      <c r="T126" s="3">
        <v>0.01</v>
      </c>
      <c r="U126" s="19">
        <f t="shared" si="125"/>
        <v>0.000243644948489988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0.00573364494848999</v>
      </c>
      <c r="AU126" s="27">
        <f t="shared" si="129"/>
        <v>52.122</v>
      </c>
      <c r="AV126" s="1">
        <f t="shared" si="130"/>
        <v>0.26</v>
      </c>
      <c r="AW126" s="2">
        <f t="shared" si="134"/>
        <v>0.0166666666666667</v>
      </c>
      <c r="AX126" s="1">
        <f t="shared" si="131"/>
        <v>8.67658385288417</v>
      </c>
    </row>
    <row r="127" s="1" customFormat="1" spans="1:50">
      <c r="A127" s="6"/>
      <c r="B127" s="6"/>
      <c r="C127" s="9">
        <v>4</v>
      </c>
      <c r="D127" s="12">
        <v>-2.75899023933333</v>
      </c>
      <c r="E127" s="13">
        <f t="shared" si="132"/>
        <v>-7.77737698845161</v>
      </c>
      <c r="F127" s="9" t="s">
        <v>107</v>
      </c>
      <c r="G127" s="6">
        <v>5</v>
      </c>
      <c r="H127" s="11">
        <f t="shared" si="116"/>
        <v>-2.75899023933333</v>
      </c>
      <c r="I127" s="11">
        <f t="shared" si="117"/>
        <v>270.391009760667</v>
      </c>
      <c r="J127" s="11">
        <f t="shared" si="118"/>
        <v>0.0121127717837785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1.95583324359355</v>
      </c>
      <c r="O127" s="11">
        <f t="shared" si="133"/>
        <v>0.624158591768081</v>
      </c>
      <c r="P127" s="11">
        <f t="shared" si="121"/>
        <v>0.00756029057897136</v>
      </c>
      <c r="Q127" s="17">
        <f t="shared" si="122"/>
        <v>0.00196567555053255</v>
      </c>
      <c r="R127" s="11">
        <f t="shared" si="123"/>
        <v>0.1355172</v>
      </c>
      <c r="S127" s="18">
        <f t="shared" si="124"/>
        <v>0.0145049894074889</v>
      </c>
      <c r="T127" s="3">
        <v>0.01</v>
      </c>
      <c r="U127" s="19">
        <f t="shared" si="125"/>
        <v>0.000145049894074889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6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0.00563504989407489</v>
      </c>
      <c r="AU127" s="27">
        <f t="shared" si="129"/>
        <v>52.122</v>
      </c>
      <c r="AV127" s="1">
        <f t="shared" si="130"/>
        <v>0.26</v>
      </c>
      <c r="AW127" s="2">
        <f t="shared" si="134"/>
        <v>0.0166666666666667</v>
      </c>
      <c r="AX127" s="1">
        <f t="shared" si="131"/>
        <v>8.52738238247614</v>
      </c>
    </row>
    <row r="128" s="1" customFormat="1" spans="1:50">
      <c r="A128" s="6"/>
      <c r="B128" s="6"/>
      <c r="C128" s="9">
        <v>5</v>
      </c>
      <c r="D128" s="12">
        <v>1.50156259209677</v>
      </c>
      <c r="E128" s="13">
        <f t="shared" si="132"/>
        <v>-2.75899023933333</v>
      </c>
      <c r="F128" s="9" t="s">
        <v>109</v>
      </c>
      <c r="G128" s="6">
        <v>6</v>
      </c>
      <c r="H128" s="11">
        <f t="shared" si="116"/>
        <v>1.50156259209677</v>
      </c>
      <c r="I128" s="11">
        <f t="shared" si="117"/>
        <v>274.651562592097</v>
      </c>
      <c r="J128" s="11">
        <f t="shared" si="118"/>
        <v>0.0211760056648057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1.13781830118911</v>
      </c>
      <c r="P128" s="11">
        <f t="shared" si="121"/>
        <v>0.0240944467915002</v>
      </c>
      <c r="Q128" s="17">
        <f t="shared" si="122"/>
        <v>0.00626455616579006</v>
      </c>
      <c r="R128" s="11">
        <f t="shared" si="123"/>
        <v>0.1355172</v>
      </c>
      <c r="S128" s="18">
        <f t="shared" si="124"/>
        <v>0.0462270189008484</v>
      </c>
      <c r="T128" s="3">
        <v>0.01</v>
      </c>
      <c r="U128" s="19">
        <f t="shared" si="125"/>
        <v>0.000462270189008484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0.001</v>
      </c>
      <c r="AF128" s="3">
        <v>0.49</v>
      </c>
      <c r="AG128" s="19">
        <f t="shared" si="126"/>
        <v>0.00049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0.00595227018900848</v>
      </c>
      <c r="AU128" s="27">
        <f t="shared" si="129"/>
        <v>52.122</v>
      </c>
      <c r="AV128" s="1">
        <f t="shared" si="130"/>
        <v>0.26</v>
      </c>
      <c r="AW128" s="2">
        <f t="shared" si="134"/>
        <v>0.0166666666666667</v>
      </c>
      <c r="AX128" s="1">
        <f t="shared" si="131"/>
        <v>9.00742405117989</v>
      </c>
    </row>
    <row r="129" s="1" customFormat="1" spans="1:50">
      <c r="A129" s="6"/>
      <c r="B129" s="6"/>
      <c r="C129" s="9">
        <v>6</v>
      </c>
      <c r="D129" s="12">
        <v>7.1942295898</v>
      </c>
      <c r="E129" s="13">
        <f t="shared" si="132"/>
        <v>1.50156259209677</v>
      </c>
      <c r="F129" s="9" t="s">
        <v>107</v>
      </c>
      <c r="G129" s="6">
        <v>7</v>
      </c>
      <c r="H129" s="11">
        <f t="shared" si="116"/>
        <v>7.1942295898</v>
      </c>
      <c r="I129" s="11">
        <f t="shared" si="117"/>
        <v>280.3442295898</v>
      </c>
      <c r="J129" s="11">
        <f t="shared" si="118"/>
        <v>0.0434993061590897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1.63494385439761</v>
      </c>
      <c r="P129" s="11">
        <f t="shared" si="121"/>
        <v>0.0711189232753638</v>
      </c>
      <c r="Q129" s="17">
        <f t="shared" si="122"/>
        <v>0.0184909200515946</v>
      </c>
      <c r="R129" s="11">
        <f t="shared" si="123"/>
        <v>0.1355172</v>
      </c>
      <c r="S129" s="18">
        <f t="shared" si="124"/>
        <v>0.136447034410352</v>
      </c>
      <c r="T129" s="3">
        <v>0.01</v>
      </c>
      <c r="U129" s="19">
        <f t="shared" si="125"/>
        <v>0.00136447034410352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0.001</v>
      </c>
      <c r="AF129" s="3">
        <v>0.49</v>
      </c>
      <c r="AG129" s="19">
        <f t="shared" si="126"/>
        <v>0.00049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0.00685447034410352</v>
      </c>
      <c r="AU129" s="27">
        <f t="shared" si="129"/>
        <v>52.122</v>
      </c>
      <c r="AV129" s="1">
        <f t="shared" si="130"/>
        <v>0.26</v>
      </c>
      <c r="AW129" s="2">
        <f t="shared" si="134"/>
        <v>0.0166666666666667</v>
      </c>
      <c r="AX129" s="1">
        <f t="shared" si="131"/>
        <v>10.3727013517614</v>
      </c>
    </row>
    <row r="130" s="1" customFormat="1" spans="1:50">
      <c r="A130" s="6"/>
      <c r="B130" s="6"/>
      <c r="C130" s="9">
        <v>7</v>
      </c>
      <c r="D130" s="12">
        <v>8.61807450429032</v>
      </c>
      <c r="E130" s="13">
        <f t="shared" si="132"/>
        <v>7.1942295898</v>
      </c>
      <c r="F130" s="9" t="s">
        <v>107</v>
      </c>
      <c r="G130" s="6">
        <v>8</v>
      </c>
      <c r="H130" s="11">
        <f t="shared" si="116"/>
        <v>8.61807450429032</v>
      </c>
      <c r="I130" s="11">
        <f t="shared" si="117"/>
        <v>281.76807450429</v>
      </c>
      <c r="J130" s="11">
        <f t="shared" si="118"/>
        <v>0.0518446751389005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2.08504493112225</v>
      </c>
      <c r="P130" s="11">
        <f t="shared" si="121"/>
        <v>0.108098477104044</v>
      </c>
      <c r="Q130" s="17">
        <f t="shared" si="122"/>
        <v>0.0281056040470514</v>
      </c>
      <c r="R130" s="11">
        <f t="shared" si="123"/>
        <v>0.1355172</v>
      </c>
      <c r="S130" s="18">
        <f t="shared" si="124"/>
        <v>0.207395105913135</v>
      </c>
      <c r="T130" s="3">
        <v>0.01</v>
      </c>
      <c r="U130" s="19">
        <f t="shared" si="125"/>
        <v>0.00207395105913135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0.001</v>
      </c>
      <c r="AF130" s="3">
        <v>0.49</v>
      </c>
      <c r="AG130" s="19">
        <f t="shared" si="126"/>
        <v>0.00049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0.00756395105913135</v>
      </c>
      <c r="AU130" s="27">
        <f t="shared" si="129"/>
        <v>52.122</v>
      </c>
      <c r="AV130" s="1">
        <f t="shared" si="130"/>
        <v>0.26</v>
      </c>
      <c r="AW130" s="2">
        <f t="shared" si="134"/>
        <v>0.0166666666666667</v>
      </c>
      <c r="AX130" s="1">
        <f t="shared" si="131"/>
        <v>11.4463410645874</v>
      </c>
    </row>
    <row r="131" s="1" customFormat="1" spans="1:50">
      <c r="A131" s="6"/>
      <c r="B131" s="6"/>
      <c r="C131" s="9">
        <v>8</v>
      </c>
      <c r="D131" s="12">
        <v>8.38062824551613</v>
      </c>
      <c r="E131" s="13">
        <f t="shared" si="132"/>
        <v>8.61807450429032</v>
      </c>
      <c r="F131" s="9" t="s">
        <v>107</v>
      </c>
      <c r="G131" s="6">
        <v>9</v>
      </c>
      <c r="H131" s="11">
        <f t="shared" si="116"/>
        <v>8.38062824551613</v>
      </c>
      <c r="I131" s="11">
        <f t="shared" si="117"/>
        <v>281.530628245516</v>
      </c>
      <c r="J131" s="11">
        <f t="shared" si="118"/>
        <v>0.0503554702960024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2.4981664540182</v>
      </c>
      <c r="P131" s="11">
        <f t="shared" si="121"/>
        <v>0.125796346669783</v>
      </c>
      <c r="Q131" s="17">
        <f t="shared" si="122"/>
        <v>0.0327070501341436</v>
      </c>
      <c r="R131" s="11">
        <f t="shared" si="123"/>
        <v>0.1355172</v>
      </c>
      <c r="S131" s="18">
        <f t="shared" si="124"/>
        <v>0.241349807508889</v>
      </c>
      <c r="T131" s="3">
        <v>0.01</v>
      </c>
      <c r="U131" s="19">
        <f t="shared" si="125"/>
        <v>0.00241349807508889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0.00790349807508889</v>
      </c>
      <c r="AU131" s="27">
        <f t="shared" si="129"/>
        <v>52.122</v>
      </c>
      <c r="AV131" s="1">
        <f t="shared" si="130"/>
        <v>0.26</v>
      </c>
      <c r="AW131" s="2">
        <f t="shared" si="134"/>
        <v>0.0166666666666667</v>
      </c>
      <c r="AX131" s="1">
        <f t="shared" si="131"/>
        <v>11.9601692109794</v>
      </c>
    </row>
    <row r="132" s="1" customFormat="1" spans="1:50">
      <c r="A132" s="6"/>
      <c r="B132" s="6"/>
      <c r="C132" s="9">
        <v>9</v>
      </c>
      <c r="D132" s="12">
        <v>4.8432606972</v>
      </c>
      <c r="E132" s="13">
        <f t="shared" si="132"/>
        <v>8.38062824551613</v>
      </c>
      <c r="F132" s="9" t="s">
        <v>107</v>
      </c>
      <c r="G132" s="6">
        <v>10</v>
      </c>
      <c r="H132" s="11">
        <f t="shared" si="116"/>
        <v>4.8432606972</v>
      </c>
      <c r="I132" s="11">
        <f t="shared" si="117"/>
        <v>277.9932606972</v>
      </c>
      <c r="J132" s="11">
        <f t="shared" si="118"/>
        <v>0.0324280178357499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2.89359010734842</v>
      </c>
      <c r="P132" s="11">
        <f t="shared" si="121"/>
        <v>0.0938333916104441</v>
      </c>
      <c r="Q132" s="17">
        <f t="shared" si="122"/>
        <v>0.0243966818187155</v>
      </c>
      <c r="R132" s="11">
        <f t="shared" si="123"/>
        <v>0.1355172</v>
      </c>
      <c r="S132" s="18">
        <f t="shared" si="124"/>
        <v>0.180026460247965</v>
      </c>
      <c r="T132" s="3">
        <v>0.01</v>
      </c>
      <c r="U132" s="19">
        <f t="shared" si="125"/>
        <v>0.00180026460247965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0.00729026460247965</v>
      </c>
      <c r="AU132" s="27">
        <f t="shared" si="129"/>
        <v>52.122</v>
      </c>
      <c r="AV132" s="1">
        <f t="shared" si="130"/>
        <v>0.26</v>
      </c>
      <c r="AW132" s="2">
        <f t="shared" si="134"/>
        <v>0.0166666666666667</v>
      </c>
      <c r="AX132" s="1">
        <f t="shared" si="131"/>
        <v>11.0321780824232</v>
      </c>
    </row>
    <row r="133" s="1" customFormat="1" spans="1:50">
      <c r="A133" s="6"/>
      <c r="B133" s="6"/>
      <c r="C133" s="9">
        <v>10</v>
      </c>
      <c r="D133" s="12">
        <v>-5.19232813851613</v>
      </c>
      <c r="E133" s="13">
        <f t="shared" si="132"/>
        <v>4.8432606972</v>
      </c>
      <c r="F133" s="9" t="s">
        <v>107</v>
      </c>
      <c r="G133" s="6">
        <v>11</v>
      </c>
      <c r="H133" s="11">
        <f t="shared" si="116"/>
        <v>-5.19232813851613</v>
      </c>
      <c r="I133" s="11">
        <f t="shared" si="117"/>
        <v>267.957671861484</v>
      </c>
      <c r="J133" s="11">
        <f t="shared" si="118"/>
        <v>0.00873424397184077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2.65976887995108</v>
      </c>
      <c r="O133" s="11">
        <f t="shared" si="133"/>
        <v>0.661207835786899</v>
      </c>
      <c r="P133" s="11">
        <f t="shared" si="121"/>
        <v>0.0057751505538556</v>
      </c>
      <c r="Q133" s="17">
        <f t="shared" si="122"/>
        <v>0.00150153914400246</v>
      </c>
      <c r="R133" s="11">
        <f t="shared" si="123"/>
        <v>0.1355172</v>
      </c>
      <c r="S133" s="18">
        <f t="shared" si="124"/>
        <v>0.0110800632244649</v>
      </c>
      <c r="T133" s="3">
        <v>0.01</v>
      </c>
      <c r="U133" s="19">
        <f t="shared" si="125"/>
        <v>0.000110800632244649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0.00560080063224465</v>
      </c>
      <c r="AU133" s="27">
        <f t="shared" si="129"/>
        <v>52.122</v>
      </c>
      <c r="AV133" s="1">
        <f t="shared" si="130"/>
        <v>0.26</v>
      </c>
      <c r="AW133" s="2">
        <f t="shared" si="134"/>
        <v>0.0166666666666667</v>
      </c>
      <c r="AX133" s="1">
        <f t="shared" si="131"/>
        <v>8.47555381708028</v>
      </c>
    </row>
    <row r="134" s="1" customFormat="1" spans="1:51">
      <c r="A134" s="6"/>
      <c r="B134" s="6"/>
      <c r="C134" s="9">
        <v>11</v>
      </c>
      <c r="D134" s="12">
        <v>-9.6557155488</v>
      </c>
      <c r="E134" s="13">
        <f t="shared" si="132"/>
        <v>-5.19232813851613</v>
      </c>
      <c r="F134" s="9" t="s">
        <v>109</v>
      </c>
      <c r="G134" s="6">
        <v>12</v>
      </c>
      <c r="H134" s="11">
        <f t="shared" si="116"/>
        <v>-9.6557155488</v>
      </c>
      <c r="I134" s="11">
        <f t="shared" si="117"/>
        <v>263.4942844512</v>
      </c>
      <c r="J134" s="11">
        <f t="shared" si="118"/>
        <v>0.00471962938379247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1.17665268523304</v>
      </c>
      <c r="P134" s="11">
        <f t="shared" si="121"/>
        <v>0.00555336458774418</v>
      </c>
      <c r="Q134" s="17">
        <f t="shared" si="122"/>
        <v>0.00144387479281349</v>
      </c>
      <c r="R134" s="11">
        <f t="shared" si="123"/>
        <v>0.1355172</v>
      </c>
      <c r="S134" s="18">
        <f t="shared" si="124"/>
        <v>0.0106545500704965</v>
      </c>
      <c r="T134" s="3">
        <v>0.01</v>
      </c>
      <c r="U134" s="19">
        <f t="shared" si="125"/>
        <v>0.000106545500704965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0.00559654550070496</v>
      </c>
      <c r="AU134" s="27">
        <f t="shared" si="129"/>
        <v>52.122</v>
      </c>
      <c r="AV134" s="1">
        <f t="shared" si="130"/>
        <v>0.26</v>
      </c>
      <c r="AW134" s="2">
        <f t="shared" si="134"/>
        <v>0.0166666666666667</v>
      </c>
      <c r="AX134" s="1">
        <f t="shared" si="131"/>
        <v>8.46911463119751</v>
      </c>
      <c r="AY134" s="1">
        <f>SUM(AX123:AX134)</f>
        <v>113.280399422353</v>
      </c>
    </row>
    <row r="135" s="1" customFormat="1" spans="1:46">
      <c r="A135" s="6"/>
      <c r="B135" s="6"/>
      <c r="C135" s="9">
        <v>12</v>
      </c>
      <c r="D135" s="12">
        <v>-14.5991470129032</v>
      </c>
      <c r="E135" s="13">
        <f t="shared" si="132"/>
        <v>-9.6557155488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-9.41</v>
      </c>
      <c r="E139" s="9"/>
      <c r="F139" s="9"/>
      <c r="G139" s="6">
        <v>1</v>
      </c>
      <c r="H139" s="11">
        <f t="shared" ref="H139:H150" si="135">E140</f>
        <v>-9.41</v>
      </c>
      <c r="I139" s="11">
        <f t="shared" ref="I139:I150" si="136">H139+273.15</f>
        <v>263.74</v>
      </c>
      <c r="J139" s="11">
        <f t="shared" ref="J139:J150" si="137">EXP(($C$18*(I139-$C$16))/($C$19*I139*$C$16))</f>
        <v>0.00488494211810952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0.00139074302102578</v>
      </c>
      <c r="Q139" s="17">
        <f t="shared" ref="Q139:Q150" si="141">P139*$B$125</f>
        <v>0.000361593185466703</v>
      </c>
      <c r="R139" s="11">
        <f t="shared" ref="R139:R150" si="142">L139*$B$125</f>
        <v>0.074022</v>
      </c>
      <c r="S139" s="18">
        <f t="shared" ref="S139:S150" si="143">Q139/R139</f>
        <v>0.00488494211810952</v>
      </c>
      <c r="T139" s="3">
        <v>0.01</v>
      </c>
      <c r="U139" s="19">
        <f t="shared" ref="U139:U150" si="144">S139*T139</f>
        <v>4.88494211810952e-5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0.0055388494211811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>$E$11/12</f>
        <v>0.508333333333333</v>
      </c>
      <c r="AX139" s="1">
        <f t="shared" ref="AX139:AX150" si="150">AW139*10000*AV139*0.67*AU139*AT139</f>
        <v>139.638046779169</v>
      </c>
      <c r="AZ139" s="2">
        <f>$E$12/12</f>
        <v>0.116666666666667</v>
      </c>
      <c r="BA139" s="1">
        <f t="shared" ref="BA139:BA150" si="151">AZ139*10000*AV139*0.67*AU139*AT139</f>
        <v>32.0480763099731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-11.1100916402903</v>
      </c>
      <c r="E140" s="13">
        <f t="shared" ref="E140:E151" si="152">D139</f>
        <v>-9.41</v>
      </c>
      <c r="F140" s="9" t="s">
        <v>107</v>
      </c>
      <c r="G140" s="6">
        <v>2</v>
      </c>
      <c r="H140" s="11">
        <f t="shared" si="135"/>
        <v>-11.1100916402903</v>
      </c>
      <c r="I140" s="11">
        <f t="shared" si="136"/>
        <v>262.03990835971</v>
      </c>
      <c r="J140" s="11">
        <f t="shared" si="137"/>
        <v>0.00384447038480613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0.568009256978974</v>
      </c>
      <c r="P140" s="11">
        <f t="shared" si="140"/>
        <v>0.0021836947667514</v>
      </c>
      <c r="Q140" s="17">
        <f t="shared" si="141"/>
        <v>0.000567760639355364</v>
      </c>
      <c r="R140" s="11">
        <f t="shared" si="142"/>
        <v>0.074022</v>
      </c>
      <c r="S140" s="18">
        <f t="shared" si="143"/>
        <v>0.00767016075430769</v>
      </c>
      <c r="T140" s="3">
        <v>0.01</v>
      </c>
      <c r="U140" s="19">
        <f t="shared" si="144"/>
        <v>7.67016075430769e-5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0.00556670160754308</v>
      </c>
      <c r="AU140" s="27">
        <f t="shared" si="148"/>
        <v>28.47</v>
      </c>
      <c r="AV140" s="1">
        <f t="shared" si="149"/>
        <v>0.26</v>
      </c>
      <c r="AW140" s="2">
        <f t="shared" ref="AW140:AW150" si="154">$E$11/12</f>
        <v>0.508333333333333</v>
      </c>
      <c r="AX140" s="1">
        <f t="shared" si="150"/>
        <v>140.340218765871</v>
      </c>
      <c r="AZ140" s="2">
        <f t="shared" ref="AZ140:AZ150" si="155">$E$12/12</f>
        <v>0.116666666666667</v>
      </c>
      <c r="BA140" s="1">
        <f t="shared" si="151"/>
        <v>32.2092305364294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-10.1406978682857</v>
      </c>
      <c r="E141" s="13">
        <f t="shared" si="152"/>
        <v>-11.1100916402903</v>
      </c>
      <c r="F141" s="9" t="s">
        <v>107</v>
      </c>
      <c r="G141" s="6">
        <v>3</v>
      </c>
      <c r="H141" s="11">
        <f t="shared" si="135"/>
        <v>-10.1406978682857</v>
      </c>
      <c r="I141" s="11">
        <f t="shared" si="136"/>
        <v>263.009302131714</v>
      </c>
      <c r="J141" s="11">
        <f t="shared" si="137"/>
        <v>0.00440874782926938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0.850525562212223</v>
      </c>
      <c r="P141" s="11">
        <f t="shared" si="140"/>
        <v>0.00374975272614126</v>
      </c>
      <c r="Q141" s="17">
        <f t="shared" si="141"/>
        <v>0.000974935708796727</v>
      </c>
      <c r="R141" s="11">
        <f t="shared" si="142"/>
        <v>0.074022</v>
      </c>
      <c r="S141" s="18">
        <f t="shared" si="143"/>
        <v>0.0131708912052731</v>
      </c>
      <c r="T141" s="3">
        <v>0.01</v>
      </c>
      <c r="U141" s="19">
        <f t="shared" si="144"/>
        <v>0.000131708912052731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0.00562170891205273</v>
      </c>
      <c r="AU141" s="27">
        <f t="shared" si="148"/>
        <v>28.47</v>
      </c>
      <c r="AV141" s="1">
        <f t="shared" si="149"/>
        <v>0.26</v>
      </c>
      <c r="AW141" s="2">
        <f t="shared" si="154"/>
        <v>0.508333333333333</v>
      </c>
      <c r="AX141" s="1">
        <f t="shared" si="150"/>
        <v>141.726989189877</v>
      </c>
      <c r="AZ141" s="2">
        <f t="shared" si="155"/>
        <v>0.116666666666667</v>
      </c>
      <c r="BA141" s="1">
        <f t="shared" si="151"/>
        <v>32.5275057157094</v>
      </c>
    </row>
    <row r="142" s="1" customFormat="1" spans="1:53">
      <c r="A142" s="6"/>
      <c r="B142" s="6"/>
      <c r="C142" s="9">
        <v>3</v>
      </c>
      <c r="D142" s="12">
        <v>-7.77737698845161</v>
      </c>
      <c r="E142" s="13">
        <f t="shared" si="152"/>
        <v>-10.1406978682857</v>
      </c>
      <c r="F142" s="9" t="s">
        <v>107</v>
      </c>
      <c r="G142" s="6">
        <v>4</v>
      </c>
      <c r="H142" s="11">
        <f t="shared" si="135"/>
        <v>-7.77737698845161</v>
      </c>
      <c r="I142" s="11">
        <f t="shared" si="136"/>
        <v>265.372623011548</v>
      </c>
      <c r="J142" s="11">
        <f t="shared" si="137"/>
        <v>0.00613055235061592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1.13147580948608</v>
      </c>
      <c r="P142" s="11">
        <f t="shared" si="140"/>
        <v>0.00693657168350995</v>
      </c>
      <c r="Q142" s="17">
        <f t="shared" si="141"/>
        <v>0.00180350863771259</v>
      </c>
      <c r="R142" s="11">
        <f t="shared" si="142"/>
        <v>0.074022</v>
      </c>
      <c r="S142" s="18">
        <f t="shared" si="143"/>
        <v>0.0243644948489988</v>
      </c>
      <c r="T142" s="3">
        <v>0.01</v>
      </c>
      <c r="U142" s="19">
        <f t="shared" si="144"/>
        <v>0.000243644948489988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0.00573364494848999</v>
      </c>
      <c r="AU142" s="27">
        <f t="shared" si="148"/>
        <v>28.47</v>
      </c>
      <c r="AV142" s="1">
        <f t="shared" si="149"/>
        <v>0.26</v>
      </c>
      <c r="AW142" s="2">
        <f t="shared" si="154"/>
        <v>0.508333333333333</v>
      </c>
      <c r="AX142" s="1">
        <f t="shared" si="150"/>
        <v>144.548970490276</v>
      </c>
      <c r="AZ142" s="2">
        <f t="shared" si="155"/>
        <v>0.116666666666667</v>
      </c>
      <c r="BA142" s="1">
        <f t="shared" si="151"/>
        <v>33.1751735551453</v>
      </c>
    </row>
    <row r="143" s="1" customFormat="1" spans="1:53">
      <c r="A143" s="6"/>
      <c r="B143" s="6"/>
      <c r="C143" s="9">
        <v>4</v>
      </c>
      <c r="D143" s="12">
        <v>-2.75899023933333</v>
      </c>
      <c r="E143" s="13">
        <f t="shared" si="152"/>
        <v>-7.77737698845161</v>
      </c>
      <c r="F143" s="9" t="s">
        <v>107</v>
      </c>
      <c r="G143" s="6">
        <v>5</v>
      </c>
      <c r="H143" s="11">
        <f t="shared" si="135"/>
        <v>-2.75899023933333</v>
      </c>
      <c r="I143" s="11">
        <f t="shared" si="136"/>
        <v>270.391009760667</v>
      </c>
      <c r="J143" s="11">
        <f t="shared" si="137"/>
        <v>0.0121127717837785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1.06831227591244</v>
      </c>
      <c r="O143" s="11">
        <f t="shared" si="153"/>
        <v>0.340926961890128</v>
      </c>
      <c r="P143" s="11">
        <f t="shared" si="140"/>
        <v>0.00412957048431209</v>
      </c>
      <c r="Q143" s="17">
        <f t="shared" si="141"/>
        <v>0.00107368832592114</v>
      </c>
      <c r="R143" s="11">
        <f t="shared" si="142"/>
        <v>0.074022</v>
      </c>
      <c r="S143" s="18">
        <f t="shared" si="143"/>
        <v>0.0145049894074889</v>
      </c>
      <c r="T143" s="3">
        <v>0.01</v>
      </c>
      <c r="U143" s="19">
        <f t="shared" si="144"/>
        <v>0.000145049894074889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0.001</v>
      </c>
      <c r="AF143" s="3">
        <v>0.49</v>
      </c>
      <c r="AG143" s="19">
        <f t="shared" si="145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0.00563504989407489</v>
      </c>
      <c r="AU143" s="27">
        <f t="shared" si="148"/>
        <v>28.47</v>
      </c>
      <c r="AV143" s="1">
        <f t="shared" si="149"/>
        <v>0.26</v>
      </c>
      <c r="AW143" s="2">
        <f t="shared" si="154"/>
        <v>0.508333333333333</v>
      </c>
      <c r="AX143" s="1">
        <f t="shared" si="150"/>
        <v>142.063324145033</v>
      </c>
      <c r="AZ143" s="2">
        <f t="shared" si="155"/>
        <v>0.116666666666667</v>
      </c>
      <c r="BA143" s="1">
        <f t="shared" si="151"/>
        <v>32.6046973447617</v>
      </c>
    </row>
    <row r="144" s="1" customFormat="1" spans="1:53">
      <c r="A144" s="6"/>
      <c r="B144" s="6"/>
      <c r="C144" s="9">
        <v>5</v>
      </c>
      <c r="D144" s="12">
        <v>1.50156259209677</v>
      </c>
      <c r="E144" s="13">
        <f t="shared" si="152"/>
        <v>-2.75899023933333</v>
      </c>
      <c r="F144" s="9" t="s">
        <v>109</v>
      </c>
      <c r="G144" s="6">
        <v>6</v>
      </c>
      <c r="H144" s="11">
        <f t="shared" si="135"/>
        <v>1.50156259209677</v>
      </c>
      <c r="I144" s="11">
        <f t="shared" si="136"/>
        <v>274.651562592097</v>
      </c>
      <c r="J144" s="11">
        <f t="shared" si="137"/>
        <v>0.0211760056648057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0.621497391405816</v>
      </c>
      <c r="P144" s="11">
        <f t="shared" si="140"/>
        <v>0.0131608322810715</v>
      </c>
      <c r="Q144" s="17">
        <f t="shared" si="141"/>
        <v>0.0034218163930786</v>
      </c>
      <c r="R144" s="11">
        <f t="shared" si="142"/>
        <v>0.074022</v>
      </c>
      <c r="S144" s="18">
        <f t="shared" si="143"/>
        <v>0.0462270189008484</v>
      </c>
      <c r="T144" s="3">
        <v>0.01</v>
      </c>
      <c r="U144" s="19">
        <f t="shared" si="144"/>
        <v>0.000462270189008484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0.001</v>
      </c>
      <c r="AF144" s="3">
        <v>0.49</v>
      </c>
      <c r="AG144" s="19">
        <f t="shared" si="145"/>
        <v>0.00049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0.00595227018900848</v>
      </c>
      <c r="AU144" s="27">
        <f t="shared" si="148"/>
        <v>28.47</v>
      </c>
      <c r="AV144" s="1">
        <f t="shared" si="149"/>
        <v>0.26</v>
      </c>
      <c r="AW144" s="2">
        <f t="shared" si="154"/>
        <v>0.508333333333333</v>
      </c>
      <c r="AX144" s="1">
        <f t="shared" si="150"/>
        <v>150.060656987094</v>
      </c>
      <c r="AZ144" s="2">
        <f t="shared" si="155"/>
        <v>0.116666666666667</v>
      </c>
      <c r="BA144" s="1">
        <f t="shared" si="151"/>
        <v>34.4401507839231</v>
      </c>
    </row>
    <row r="145" s="1" customFormat="1" spans="1:53">
      <c r="A145" s="6"/>
      <c r="B145" s="6"/>
      <c r="C145" s="9">
        <v>6</v>
      </c>
      <c r="D145" s="12">
        <v>7.1942295898</v>
      </c>
      <c r="E145" s="13">
        <f t="shared" si="152"/>
        <v>1.50156259209677</v>
      </c>
      <c r="F145" s="9" t="s">
        <v>107</v>
      </c>
      <c r="G145" s="6">
        <v>7</v>
      </c>
      <c r="H145" s="11">
        <f t="shared" si="135"/>
        <v>7.1942295898</v>
      </c>
      <c r="I145" s="11">
        <f t="shared" si="136"/>
        <v>280.3442295898</v>
      </c>
      <c r="J145" s="11">
        <f t="shared" si="137"/>
        <v>0.0434993061590897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0.893036559124745</v>
      </c>
      <c r="P145" s="11">
        <f t="shared" si="140"/>
        <v>0.0388464706966273</v>
      </c>
      <c r="Q145" s="17">
        <f t="shared" si="141"/>
        <v>0.0101000823811231</v>
      </c>
      <c r="R145" s="11">
        <f t="shared" si="142"/>
        <v>0.074022</v>
      </c>
      <c r="S145" s="18">
        <f t="shared" si="143"/>
        <v>0.136447034410352</v>
      </c>
      <c r="T145" s="3">
        <v>0.01</v>
      </c>
      <c r="U145" s="19">
        <f t="shared" si="144"/>
        <v>0.00136447034410352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0.001</v>
      </c>
      <c r="AF145" s="3">
        <v>0.49</v>
      </c>
      <c r="AG145" s="19">
        <f t="shared" si="145"/>
        <v>0.00049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0.00685447034410352</v>
      </c>
      <c r="AU145" s="27">
        <f t="shared" si="148"/>
        <v>28.47</v>
      </c>
      <c r="AV145" s="1">
        <f t="shared" si="149"/>
        <v>0.26</v>
      </c>
      <c r="AW145" s="2">
        <f t="shared" si="154"/>
        <v>0.508333333333333</v>
      </c>
      <c r="AX145" s="1">
        <f t="shared" si="150"/>
        <v>172.805717898042</v>
      </c>
      <c r="AZ145" s="2">
        <f t="shared" si="155"/>
        <v>0.116666666666667</v>
      </c>
      <c r="BA145" s="1">
        <f t="shared" si="151"/>
        <v>39.6603286979112</v>
      </c>
    </row>
    <row r="146" s="1" customFormat="1" spans="1:53">
      <c r="A146" s="6"/>
      <c r="B146" s="6"/>
      <c r="C146" s="9">
        <v>7</v>
      </c>
      <c r="D146" s="12">
        <v>8.61807450429032</v>
      </c>
      <c r="E146" s="13">
        <f t="shared" si="152"/>
        <v>7.1942295898</v>
      </c>
      <c r="F146" s="9" t="s">
        <v>107</v>
      </c>
      <c r="G146" s="6">
        <v>8</v>
      </c>
      <c r="H146" s="11">
        <f t="shared" si="135"/>
        <v>8.61807450429032</v>
      </c>
      <c r="I146" s="11">
        <f t="shared" si="136"/>
        <v>281.76807450429</v>
      </c>
      <c r="J146" s="11">
        <f t="shared" si="137"/>
        <v>0.0518446751389005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1.13889008842812</v>
      </c>
      <c r="P146" s="11">
        <f t="shared" si="140"/>
        <v>0.0590453866534694</v>
      </c>
      <c r="Q146" s="17">
        <f t="shared" si="141"/>
        <v>0.015351800529902</v>
      </c>
      <c r="R146" s="11">
        <f t="shared" si="142"/>
        <v>0.074022</v>
      </c>
      <c r="S146" s="18">
        <f t="shared" si="143"/>
        <v>0.207395105913135</v>
      </c>
      <c r="T146" s="3">
        <v>0.01</v>
      </c>
      <c r="U146" s="19">
        <f t="shared" si="144"/>
        <v>0.00207395105913135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0.001</v>
      </c>
      <c r="AF146" s="3">
        <v>0.49</v>
      </c>
      <c r="AG146" s="19">
        <f t="shared" si="145"/>
        <v>0.00049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0.00756395105913135</v>
      </c>
      <c r="AU146" s="27">
        <f t="shared" si="148"/>
        <v>28.47</v>
      </c>
      <c r="AV146" s="1">
        <f t="shared" si="149"/>
        <v>0.26</v>
      </c>
      <c r="AW146" s="2">
        <f t="shared" si="154"/>
        <v>0.508333333333333</v>
      </c>
      <c r="AX146" s="1">
        <f t="shared" si="150"/>
        <v>190.692194626425</v>
      </c>
      <c r="AZ146" s="2">
        <f t="shared" si="155"/>
        <v>0.116666666666667</v>
      </c>
      <c r="BA146" s="1">
        <f t="shared" si="151"/>
        <v>43.7654217175401</v>
      </c>
    </row>
    <row r="147" s="1" customFormat="1" spans="1:53">
      <c r="A147" s="6"/>
      <c r="B147" s="6"/>
      <c r="C147" s="9">
        <v>8</v>
      </c>
      <c r="D147" s="12">
        <v>8.38062824551613</v>
      </c>
      <c r="E147" s="13">
        <f t="shared" si="152"/>
        <v>8.61807450429032</v>
      </c>
      <c r="F147" s="9" t="s">
        <v>107</v>
      </c>
      <c r="G147" s="6">
        <v>9</v>
      </c>
      <c r="H147" s="11">
        <f t="shared" si="135"/>
        <v>8.38062824551613</v>
      </c>
      <c r="I147" s="11">
        <f t="shared" si="136"/>
        <v>281.530628245516</v>
      </c>
      <c r="J147" s="11">
        <f t="shared" si="137"/>
        <v>0.0503554702960024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1.36454470177465</v>
      </c>
      <c r="P147" s="11">
        <f t="shared" si="140"/>
        <v>0.0687122901977807</v>
      </c>
      <c r="Q147" s="17">
        <f t="shared" si="141"/>
        <v>0.017865195451423</v>
      </c>
      <c r="R147" s="11">
        <f t="shared" si="142"/>
        <v>0.074022</v>
      </c>
      <c r="S147" s="18">
        <f t="shared" si="143"/>
        <v>0.241349807508889</v>
      </c>
      <c r="T147" s="3">
        <v>0.01</v>
      </c>
      <c r="U147" s="19">
        <f t="shared" si="144"/>
        <v>0.00241349807508889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0.00790349807508889</v>
      </c>
      <c r="AU147" s="27">
        <f t="shared" si="148"/>
        <v>28.47</v>
      </c>
      <c r="AV147" s="1">
        <f t="shared" si="149"/>
        <v>0.26</v>
      </c>
      <c r="AW147" s="2">
        <f t="shared" si="154"/>
        <v>0.508333333333333</v>
      </c>
      <c r="AX147" s="1">
        <f t="shared" si="150"/>
        <v>199.252398829971</v>
      </c>
      <c r="AZ147" s="2">
        <f t="shared" si="155"/>
        <v>0.116666666666667</v>
      </c>
      <c r="BA147" s="1">
        <f t="shared" si="151"/>
        <v>45.7300587478623</v>
      </c>
    </row>
    <row r="148" s="1" customFormat="1" spans="1:53">
      <c r="A148" s="6"/>
      <c r="B148" s="6"/>
      <c r="C148" s="9">
        <v>9</v>
      </c>
      <c r="D148" s="12">
        <v>4.8432606972</v>
      </c>
      <c r="E148" s="13">
        <f t="shared" si="152"/>
        <v>8.38062824551613</v>
      </c>
      <c r="F148" s="9" t="s">
        <v>107</v>
      </c>
      <c r="G148" s="6">
        <v>10</v>
      </c>
      <c r="H148" s="11">
        <f t="shared" si="135"/>
        <v>4.8432606972</v>
      </c>
      <c r="I148" s="11">
        <f t="shared" si="136"/>
        <v>277.9932606972</v>
      </c>
      <c r="J148" s="11">
        <f t="shared" si="137"/>
        <v>0.0324280178357499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1.58053241157687</v>
      </c>
      <c r="P148" s="11">
        <f t="shared" si="140"/>
        <v>0.0512535332325955</v>
      </c>
      <c r="Q148" s="17">
        <f t="shared" si="141"/>
        <v>0.0133259186404748</v>
      </c>
      <c r="R148" s="11">
        <f t="shared" si="142"/>
        <v>0.074022</v>
      </c>
      <c r="S148" s="18">
        <f t="shared" si="143"/>
        <v>0.180026460247964</v>
      </c>
      <c r="T148" s="3">
        <v>0.01</v>
      </c>
      <c r="U148" s="19">
        <f t="shared" si="144"/>
        <v>0.00180026460247964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0.00729026460247964</v>
      </c>
      <c r="AU148" s="27">
        <f t="shared" si="148"/>
        <v>28.47</v>
      </c>
      <c r="AV148" s="1">
        <f t="shared" si="149"/>
        <v>0.26</v>
      </c>
      <c r="AW148" s="2">
        <f t="shared" si="154"/>
        <v>0.508333333333333</v>
      </c>
      <c r="AX148" s="1">
        <f t="shared" si="150"/>
        <v>183.792378558017</v>
      </c>
      <c r="AZ148" s="2">
        <f t="shared" si="155"/>
        <v>0.116666666666667</v>
      </c>
      <c r="BA148" s="1">
        <f t="shared" si="151"/>
        <v>42.1818573739711</v>
      </c>
    </row>
    <row r="149" s="1" customFormat="1" spans="1:53">
      <c r="A149" s="6"/>
      <c r="B149" s="6"/>
      <c r="C149" s="9">
        <v>10</v>
      </c>
      <c r="D149" s="12">
        <v>-5.19232813851613</v>
      </c>
      <c r="E149" s="13">
        <f t="shared" si="152"/>
        <v>4.8432606972</v>
      </c>
      <c r="F149" s="9" t="s">
        <v>107</v>
      </c>
      <c r="G149" s="6">
        <v>11</v>
      </c>
      <c r="H149" s="11">
        <f t="shared" si="135"/>
        <v>-5.19232813851613</v>
      </c>
      <c r="I149" s="11">
        <f t="shared" si="136"/>
        <v>267.957671861484</v>
      </c>
      <c r="J149" s="11">
        <f t="shared" si="137"/>
        <v>0.00873424397184077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1.45281493442706</v>
      </c>
      <c r="O149" s="11">
        <f t="shared" si="153"/>
        <v>0.361163943917213</v>
      </c>
      <c r="P149" s="11">
        <f t="shared" si="140"/>
        <v>0.00315449400000516</v>
      </c>
      <c r="Q149" s="17">
        <f t="shared" si="141"/>
        <v>0.000820168440001341</v>
      </c>
      <c r="R149" s="11">
        <f t="shared" si="142"/>
        <v>0.074022</v>
      </c>
      <c r="S149" s="18">
        <f t="shared" si="143"/>
        <v>0.0110800632244649</v>
      </c>
      <c r="T149" s="3">
        <v>0.01</v>
      </c>
      <c r="U149" s="19">
        <f t="shared" si="144"/>
        <v>0.000110800632244649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0.00560080063224465</v>
      </c>
      <c r="AU149" s="27">
        <f t="shared" si="148"/>
        <v>28.47</v>
      </c>
      <c r="AV149" s="1">
        <f t="shared" si="149"/>
        <v>0.26</v>
      </c>
      <c r="AW149" s="2">
        <f t="shared" si="154"/>
        <v>0.508333333333333</v>
      </c>
      <c r="AX149" s="1">
        <f t="shared" si="150"/>
        <v>141.199877666905</v>
      </c>
      <c r="AZ149" s="2">
        <f t="shared" si="155"/>
        <v>0.116666666666667</v>
      </c>
      <c r="BA149" s="1">
        <f t="shared" si="151"/>
        <v>32.406529300601</v>
      </c>
    </row>
    <row r="150" s="1" customFormat="1" spans="1:54">
      <c r="A150" s="6"/>
      <c r="B150" s="6"/>
      <c r="C150" s="9">
        <v>11</v>
      </c>
      <c r="D150" s="12">
        <v>-9.6557155488</v>
      </c>
      <c r="E150" s="13">
        <f t="shared" si="152"/>
        <v>-5.19232813851613</v>
      </c>
      <c r="F150" s="9" t="s">
        <v>109</v>
      </c>
      <c r="G150" s="6">
        <v>12</v>
      </c>
      <c r="H150" s="11">
        <f t="shared" si="135"/>
        <v>-9.6557155488</v>
      </c>
      <c r="I150" s="11">
        <f t="shared" si="136"/>
        <v>263.4942844512</v>
      </c>
      <c r="J150" s="11">
        <f t="shared" si="137"/>
        <v>0.00471962938379247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0.642709449917208</v>
      </c>
      <c r="P150" s="11">
        <f t="shared" si="140"/>
        <v>0.00303335040507035</v>
      </c>
      <c r="Q150" s="17">
        <f t="shared" si="141"/>
        <v>0.000788671105318291</v>
      </c>
      <c r="R150" s="11">
        <f t="shared" si="142"/>
        <v>0.074022</v>
      </c>
      <c r="S150" s="18">
        <f t="shared" si="143"/>
        <v>0.0106545500704965</v>
      </c>
      <c r="T150" s="3">
        <v>0.01</v>
      </c>
      <c r="U150" s="19">
        <f t="shared" si="144"/>
        <v>0.000106545500704965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0.00559654550070496</v>
      </c>
      <c r="AU150" s="27">
        <f t="shared" si="148"/>
        <v>28.47</v>
      </c>
      <c r="AV150" s="1">
        <f t="shared" si="149"/>
        <v>0.26</v>
      </c>
      <c r="AW150" s="2">
        <f t="shared" si="154"/>
        <v>0.508333333333333</v>
      </c>
      <c r="AX150" s="1">
        <f t="shared" si="150"/>
        <v>141.09260299453</v>
      </c>
      <c r="AY150" s="1">
        <f>SUM(AX139:AX150)</f>
        <v>1887.21337693121</v>
      </c>
      <c r="AZ150" s="2">
        <f t="shared" si="155"/>
        <v>0.116666666666667</v>
      </c>
      <c r="BA150" s="1">
        <f t="shared" si="151"/>
        <v>32.3819088839905</v>
      </c>
      <c r="BB150" s="1">
        <f>SUM(BA139:BA150)</f>
        <v>433.130938967818</v>
      </c>
    </row>
    <row r="151" s="1" customFormat="1" spans="1:46">
      <c r="A151" s="6"/>
      <c r="B151" s="6"/>
      <c r="C151" s="9">
        <v>12</v>
      </c>
      <c r="D151" s="12">
        <v>-14.5991470129032</v>
      </c>
      <c r="E151" s="13">
        <f t="shared" si="152"/>
        <v>-9.6557155488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179.3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28.4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1003.24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220.5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1640.05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11.9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52</v>
      </c>
      <c r="B16" s="4" t="s">
        <v>53</v>
      </c>
      <c r="C16" s="4">
        <v>308.16</v>
      </c>
      <c r="D16" s="6"/>
      <c r="E16" s="6"/>
      <c r="F16" s="6"/>
      <c r="G16" s="7" t="s">
        <v>54</v>
      </c>
      <c r="H16" s="7" t="s">
        <v>55</v>
      </c>
      <c r="I16" s="7">
        <f>(AV40+AV55+AV71+AV87+AV102+AY134+AY150+BB150+AG118)</f>
        <v>44201833.7328841</v>
      </c>
      <c r="J16" s="7" t="s">
        <v>35</v>
      </c>
      <c r="K16" s="7">
        <f>I16/(10000*1000)</f>
        <v>4.42018337328841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57</v>
      </c>
      <c r="B17" s="4" t="s">
        <v>53</v>
      </c>
      <c r="C17" s="4"/>
      <c r="D17" s="6"/>
      <c r="E17" s="6"/>
      <c r="F17" s="6"/>
      <c r="G17" s="7"/>
      <c r="H17" s="7" t="s">
        <v>58</v>
      </c>
      <c r="I17" s="7">
        <v>30994313.2621194</v>
      </c>
      <c r="J17" s="7" t="s">
        <v>35</v>
      </c>
      <c r="K17" s="7">
        <f>I17/(10000*1000)</f>
        <v>3.09943132621194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59</v>
      </c>
      <c r="B18" s="4" t="s">
        <v>60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61</v>
      </c>
      <c r="B19" s="4" t="s">
        <v>62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4" t="s">
        <v>64</v>
      </c>
      <c r="B20" s="4" t="s">
        <v>65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67</v>
      </c>
      <c r="B21" s="4" t="s">
        <v>65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70</v>
      </c>
      <c r="B22" s="4" t="s">
        <v>71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72</v>
      </c>
      <c r="B23" s="4" t="s">
        <v>73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74</v>
      </c>
      <c r="B24" s="4" t="s">
        <v>69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75</v>
      </c>
      <c r="B25" s="4" t="s">
        <v>76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-0.84</v>
      </c>
      <c r="E29" s="9"/>
      <c r="F29" s="9"/>
      <c r="G29" s="6">
        <v>1</v>
      </c>
      <c r="H29" s="11">
        <f t="shared" ref="H29:H40" si="0">E30</f>
        <v>-0.84</v>
      </c>
      <c r="I29" s="11">
        <f t="shared" ref="I29:I40" si="1">H29+273.15</f>
        <v>272.31</v>
      </c>
      <c r="J29" s="11">
        <f t="shared" ref="J29:J40" si="2">EXP(($C$18*(I29-$C$16))/($C$19*I29*$C$16))</f>
        <v>0.0156117835034318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0.015508875830505</v>
      </c>
      <c r="Q29" s="17">
        <f t="shared" ref="Q29:Q40" si="6">P29*$B$31</f>
        <v>0.00201615385796565</v>
      </c>
      <c r="R29" s="11">
        <f t="shared" ref="R29:R40" si="7">L29*$B$31</f>
        <v>0.129143083333333</v>
      </c>
      <c r="S29" s="18">
        <f t="shared" ref="S29:S40" si="8">Q29/R29</f>
        <v>0.0156117835034318</v>
      </c>
      <c r="T29" s="3">
        <v>0.01</v>
      </c>
      <c r="U29" s="19">
        <f t="shared" ref="U29:U40" si="9">S29*T29</f>
        <v>0.000156117835034318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0.0220561178350343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2.36666666666667</v>
      </c>
      <c r="AU29" s="1">
        <f t="shared" ref="AU29:AU40" si="17">AT29*10000*AS29*0.67*AR29*AQ29</f>
        <v>4516.60510581614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-4.27099031670968</v>
      </c>
      <c r="E30" s="13">
        <f t="shared" ref="E30:E41" si="18">D29</f>
        <v>-0.84</v>
      </c>
      <c r="F30" s="9" t="s">
        <v>107</v>
      </c>
      <c r="G30" s="6">
        <v>2</v>
      </c>
      <c r="H30" s="11">
        <f t="shared" si="0"/>
        <v>-4.27099031670968</v>
      </c>
      <c r="I30" s="11">
        <f t="shared" si="1"/>
        <v>268.87900968329</v>
      </c>
      <c r="J30" s="11">
        <f t="shared" si="2"/>
        <v>0.00989236741201691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1.97130779083616</v>
      </c>
      <c r="P30" s="11">
        <f t="shared" si="5"/>
        <v>0.0195009009491227</v>
      </c>
      <c r="Q30" s="17">
        <f t="shared" si="6"/>
        <v>0.00253511712338595</v>
      </c>
      <c r="R30" s="11">
        <f t="shared" si="7"/>
        <v>0.129143083333333</v>
      </c>
      <c r="S30" s="18">
        <f t="shared" si="8"/>
        <v>0.0196302973256611</v>
      </c>
      <c r="T30" s="3">
        <v>0.01</v>
      </c>
      <c r="U30" s="19">
        <f t="shared" si="9"/>
        <v>0.000196302973256611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0.0220963029732566</v>
      </c>
      <c r="AR30" s="27">
        <f t="shared" si="15"/>
        <v>99.3408333333333</v>
      </c>
      <c r="AS30" s="1">
        <f t="shared" si="16"/>
        <v>0.13</v>
      </c>
      <c r="AT30" s="2">
        <f>$E$4/12</f>
        <v>2.36666666666667</v>
      </c>
      <c r="AU30" s="1">
        <f t="shared" si="17"/>
        <v>4524.83413332816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0.160130574642857</v>
      </c>
      <c r="E31" s="13">
        <f t="shared" si="18"/>
        <v>-4.27099031670968</v>
      </c>
      <c r="F31" s="9" t="s">
        <v>107</v>
      </c>
      <c r="G31" s="6">
        <v>3</v>
      </c>
      <c r="H31" s="11">
        <f t="shared" si="0"/>
        <v>0.160130574642857</v>
      </c>
      <c r="I31" s="11">
        <f t="shared" si="1"/>
        <v>273.310130574643</v>
      </c>
      <c r="J31" s="11">
        <f t="shared" si="2"/>
        <v>0.0177941505411996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2.94521522322037</v>
      </c>
      <c r="P31" s="11">
        <f t="shared" si="5"/>
        <v>0.052407603058216</v>
      </c>
      <c r="Q31" s="17">
        <f t="shared" si="6"/>
        <v>0.00681298839756808</v>
      </c>
      <c r="R31" s="11">
        <f t="shared" si="7"/>
        <v>0.129143083333333</v>
      </c>
      <c r="S31" s="18">
        <f t="shared" si="8"/>
        <v>0.0527553487319408</v>
      </c>
      <c r="T31" s="3">
        <v>0.01</v>
      </c>
      <c r="U31" s="19">
        <f t="shared" si="9"/>
        <v>0.000527553487319408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0.0224275534873194</v>
      </c>
      <c r="AR31" s="27">
        <f t="shared" si="15"/>
        <v>99.3408333333333</v>
      </c>
      <c r="AS31" s="1">
        <f t="shared" si="16"/>
        <v>0.13</v>
      </c>
      <c r="AT31" s="2">
        <f>$E$4/12</f>
        <v>2.36666666666667</v>
      </c>
      <c r="AU31" s="1">
        <f t="shared" si="17"/>
        <v>4592.66691216577</v>
      </c>
    </row>
    <row r="32" s="1" customFormat="1" spans="1:47">
      <c r="A32" s="6"/>
      <c r="B32" s="6"/>
      <c r="C32" s="9">
        <v>3</v>
      </c>
      <c r="D32" s="12">
        <v>9.77949192603226</v>
      </c>
      <c r="E32" s="13">
        <f t="shared" si="18"/>
        <v>0.160130574642857</v>
      </c>
      <c r="F32" s="9" t="s">
        <v>107</v>
      </c>
      <c r="G32" s="6">
        <v>4</v>
      </c>
      <c r="H32" s="11">
        <f t="shared" si="0"/>
        <v>9.77949192603226</v>
      </c>
      <c r="I32" s="11">
        <f t="shared" si="1"/>
        <v>282.929491926032</v>
      </c>
      <c r="J32" s="11">
        <f t="shared" si="2"/>
        <v>0.0597460921720686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3.88621595349549</v>
      </c>
      <c r="P32" s="11">
        <f t="shared" si="5"/>
        <v>0.232186216558105</v>
      </c>
      <c r="Q32" s="17">
        <f t="shared" si="6"/>
        <v>0.0301842081525537</v>
      </c>
      <c r="R32" s="11">
        <f t="shared" si="7"/>
        <v>0.129143083333333</v>
      </c>
      <c r="S32" s="18">
        <f t="shared" si="8"/>
        <v>0.233726866150816</v>
      </c>
      <c r="T32" s="3">
        <v>0.01</v>
      </c>
      <c r="U32" s="19">
        <f t="shared" si="9"/>
        <v>0.00233726866150816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0.0242372686615082</v>
      </c>
      <c r="AR32" s="27">
        <f t="shared" si="15"/>
        <v>99.3408333333333</v>
      </c>
      <c r="AS32" s="1">
        <f t="shared" si="16"/>
        <v>0.13</v>
      </c>
      <c r="AT32" s="2">
        <f>$E$4/12</f>
        <v>2.36666666666667</v>
      </c>
      <c r="AU32" s="1">
        <f t="shared" si="17"/>
        <v>4963.25655341399</v>
      </c>
    </row>
    <row r="33" s="1" customFormat="1" spans="1:47">
      <c r="A33" s="6"/>
      <c r="B33" s="6"/>
      <c r="C33" s="9">
        <v>4</v>
      </c>
      <c r="D33" s="12">
        <v>14.2450927998</v>
      </c>
      <c r="E33" s="13">
        <f t="shared" si="18"/>
        <v>9.77949192603226</v>
      </c>
      <c r="F33" s="9" t="s">
        <v>107</v>
      </c>
      <c r="G33" s="6">
        <v>5</v>
      </c>
      <c r="H33" s="11">
        <f t="shared" si="0"/>
        <v>14.2450927998</v>
      </c>
      <c r="I33" s="11">
        <f t="shared" si="1"/>
        <v>287.3950927998</v>
      </c>
      <c r="J33" s="11">
        <f t="shared" si="2"/>
        <v>0.101986266021397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3.47132825009051</v>
      </c>
      <c r="O33" s="11">
        <f t="shared" si="19"/>
        <v>1.1761098201802</v>
      </c>
      <c r="P33" s="11">
        <f t="shared" si="5"/>
        <v>0.119947048991276</v>
      </c>
      <c r="Q33" s="17">
        <f t="shared" si="6"/>
        <v>0.0155931163688659</v>
      </c>
      <c r="R33" s="11">
        <f t="shared" si="7"/>
        <v>0.129143083333333</v>
      </c>
      <c r="S33" s="18">
        <f t="shared" si="8"/>
        <v>0.120742946245276</v>
      </c>
      <c r="T33" s="3">
        <v>0.01</v>
      </c>
      <c r="U33" s="19">
        <f t="shared" si="9"/>
        <v>0.00120742946245276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0.0306574294624528</v>
      </c>
      <c r="AR33" s="27">
        <f t="shared" si="15"/>
        <v>99.3408333333333</v>
      </c>
      <c r="AS33" s="1">
        <f t="shared" si="16"/>
        <v>0.13</v>
      </c>
      <c r="AT33" s="2">
        <f>$E$4/12</f>
        <v>2.36666666666667</v>
      </c>
      <c r="AU33" s="1">
        <f t="shared" si="17"/>
        <v>6277.96348736259</v>
      </c>
    </row>
    <row r="34" s="1" customFormat="1" spans="1:47">
      <c r="A34" s="6"/>
      <c r="B34" s="6"/>
      <c r="C34" s="9">
        <v>5</v>
      </c>
      <c r="D34" s="12">
        <v>17.791861376129</v>
      </c>
      <c r="E34" s="13">
        <f t="shared" si="18"/>
        <v>14.2450927998</v>
      </c>
      <c r="F34" s="9" t="s">
        <v>109</v>
      </c>
      <c r="G34" s="6">
        <v>6</v>
      </c>
      <c r="H34" s="11">
        <f t="shared" si="0"/>
        <v>17.791861376129</v>
      </c>
      <c r="I34" s="11">
        <f t="shared" si="1"/>
        <v>290.941861376129</v>
      </c>
      <c r="J34" s="11">
        <f t="shared" si="2"/>
        <v>0.154138341946189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2.04957110452226</v>
      </c>
      <c r="P34" s="11">
        <f t="shared" si="5"/>
        <v>0.315917491751881</v>
      </c>
      <c r="Q34" s="17">
        <f t="shared" si="6"/>
        <v>0.0410692739277445</v>
      </c>
      <c r="R34" s="11">
        <f t="shared" si="7"/>
        <v>0.129143083333333</v>
      </c>
      <c r="S34" s="18">
        <f t="shared" si="8"/>
        <v>0.318013732270431</v>
      </c>
      <c r="T34" s="3">
        <v>0.01</v>
      </c>
      <c r="U34" s="19">
        <f t="shared" si="9"/>
        <v>0.00318013732270431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0.0326301373227043</v>
      </c>
      <c r="AR34" s="27">
        <f t="shared" si="15"/>
        <v>99.3408333333333</v>
      </c>
      <c r="AS34" s="1">
        <f t="shared" si="16"/>
        <v>0.13</v>
      </c>
      <c r="AT34" s="2">
        <f>$E$4/12</f>
        <v>2.36666666666667</v>
      </c>
      <c r="AU34" s="1">
        <f t="shared" si="17"/>
        <v>6681.93042572121</v>
      </c>
    </row>
    <row r="35" s="1" customFormat="1" spans="1:47">
      <c r="A35" s="6"/>
      <c r="B35" s="6"/>
      <c r="C35" s="9">
        <v>6</v>
      </c>
      <c r="D35" s="12">
        <v>21.8190277673333</v>
      </c>
      <c r="E35" s="13">
        <f t="shared" si="18"/>
        <v>17.791861376129</v>
      </c>
      <c r="F35" s="9" t="s">
        <v>107</v>
      </c>
      <c r="G35" s="6">
        <v>7</v>
      </c>
      <c r="H35" s="11">
        <f t="shared" si="0"/>
        <v>21.8190277673333</v>
      </c>
      <c r="I35" s="11">
        <f t="shared" si="1"/>
        <v>294.969027767333</v>
      </c>
      <c r="J35" s="11">
        <f t="shared" si="2"/>
        <v>0.243413751236081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2.72706194610371</v>
      </c>
      <c r="P35" s="11">
        <f t="shared" si="5"/>
        <v>0.663804378154272</v>
      </c>
      <c r="Q35" s="17">
        <f t="shared" si="6"/>
        <v>0.0862945691600553</v>
      </c>
      <c r="R35" s="11">
        <f t="shared" si="7"/>
        <v>0.129143083333333</v>
      </c>
      <c r="S35" s="18">
        <f t="shared" si="8"/>
        <v>0.668208989073919</v>
      </c>
      <c r="T35" s="3">
        <v>0.01</v>
      </c>
      <c r="U35" s="19">
        <f t="shared" si="9"/>
        <v>0.00668208989073919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0.0361320898907392</v>
      </c>
      <c r="AR35" s="27">
        <f t="shared" si="15"/>
        <v>99.3408333333333</v>
      </c>
      <c r="AS35" s="1">
        <f t="shared" si="16"/>
        <v>0.13</v>
      </c>
      <c r="AT35" s="2">
        <f>$E$4/12</f>
        <v>2.36666666666667</v>
      </c>
      <c r="AU35" s="1">
        <f t="shared" si="17"/>
        <v>7399.05285712155</v>
      </c>
    </row>
    <row r="36" s="1" customFormat="1" spans="1:47">
      <c r="A36" s="6"/>
      <c r="B36" s="6"/>
      <c r="C36" s="9">
        <v>7</v>
      </c>
      <c r="D36" s="12">
        <v>23.6261179251613</v>
      </c>
      <c r="E36" s="13">
        <f t="shared" si="18"/>
        <v>21.8190277673333</v>
      </c>
      <c r="F36" s="9" t="s">
        <v>107</v>
      </c>
      <c r="G36" s="6">
        <v>8</v>
      </c>
      <c r="H36" s="11">
        <f t="shared" si="0"/>
        <v>23.6261179251613</v>
      </c>
      <c r="I36" s="11">
        <f t="shared" si="1"/>
        <v>296.776117925161</v>
      </c>
      <c r="J36" s="11">
        <f t="shared" si="2"/>
        <v>0.297602877872159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3.05666590128277</v>
      </c>
      <c r="P36" s="11">
        <f t="shared" si="5"/>
        <v>0.90967256891545</v>
      </c>
      <c r="Q36" s="17">
        <f t="shared" si="6"/>
        <v>0.118257433959009</v>
      </c>
      <c r="R36" s="11">
        <f t="shared" si="7"/>
        <v>0.129143083333333</v>
      </c>
      <c r="S36" s="18">
        <f t="shared" si="8"/>
        <v>0.91570861486846</v>
      </c>
      <c r="T36" s="3">
        <v>0.01</v>
      </c>
      <c r="U36" s="19">
        <f t="shared" si="9"/>
        <v>0.0091570861486846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0.0386070861486846</v>
      </c>
      <c r="AR36" s="27">
        <f t="shared" si="15"/>
        <v>99.3408333333333</v>
      </c>
      <c r="AS36" s="1">
        <f t="shared" si="16"/>
        <v>0.13</v>
      </c>
      <c r="AT36" s="2">
        <f>$E$4/12</f>
        <v>2.36666666666667</v>
      </c>
      <c r="AU36" s="1">
        <f t="shared" si="17"/>
        <v>7905.87734995029</v>
      </c>
    </row>
    <row r="37" s="1" customFormat="1" spans="1:47">
      <c r="A37" s="6"/>
      <c r="B37" s="6"/>
      <c r="C37" s="9">
        <v>8</v>
      </c>
      <c r="D37" s="12">
        <v>23.6419813864516</v>
      </c>
      <c r="E37" s="13">
        <f t="shared" si="18"/>
        <v>23.6261179251613</v>
      </c>
      <c r="F37" s="9" t="s">
        <v>107</v>
      </c>
      <c r="G37" s="6">
        <v>9</v>
      </c>
      <c r="H37" s="11">
        <f t="shared" si="0"/>
        <v>23.6419813864516</v>
      </c>
      <c r="I37" s="11">
        <f t="shared" si="1"/>
        <v>296.791981386452</v>
      </c>
      <c r="J37" s="11">
        <f t="shared" si="2"/>
        <v>0.298125214617214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3.14040166570066</v>
      </c>
      <c r="P37" s="11">
        <f t="shared" si="5"/>
        <v>0.936232920571264</v>
      </c>
      <c r="Q37" s="17">
        <f t="shared" si="6"/>
        <v>0.121710279674264</v>
      </c>
      <c r="R37" s="11">
        <f t="shared" si="7"/>
        <v>0.129143083333333</v>
      </c>
      <c r="S37" s="18">
        <f t="shared" si="8"/>
        <v>0.942445205215646</v>
      </c>
      <c r="T37" s="3">
        <v>0.01</v>
      </c>
      <c r="U37" s="19">
        <f t="shared" si="9"/>
        <v>0.00942445205215646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0.0369744520521565</v>
      </c>
      <c r="AR37" s="27">
        <f t="shared" si="15"/>
        <v>99.3408333333333</v>
      </c>
      <c r="AS37" s="1">
        <f t="shared" si="16"/>
        <v>0.13</v>
      </c>
      <c r="AT37" s="2">
        <f>$E$4/12</f>
        <v>2.36666666666667</v>
      </c>
      <c r="AU37" s="1">
        <f t="shared" si="17"/>
        <v>7571.54999681131</v>
      </c>
    </row>
    <row r="38" s="1" customFormat="1" spans="1:47">
      <c r="A38" s="6"/>
      <c r="B38" s="6"/>
      <c r="C38" s="9">
        <v>9</v>
      </c>
      <c r="D38" s="12">
        <v>16.0038105906667</v>
      </c>
      <c r="E38" s="13">
        <f t="shared" si="18"/>
        <v>23.6419813864516</v>
      </c>
      <c r="F38" s="9" t="s">
        <v>107</v>
      </c>
      <c r="G38" s="6">
        <v>10</v>
      </c>
      <c r="H38" s="11">
        <f t="shared" si="0"/>
        <v>16.0038105906667</v>
      </c>
      <c r="I38" s="11">
        <f t="shared" si="1"/>
        <v>289.153810590667</v>
      </c>
      <c r="J38" s="11">
        <f t="shared" si="2"/>
        <v>0.125324062425694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3.19757707846272</v>
      </c>
      <c r="P38" s="11">
        <f t="shared" si="5"/>
        <v>0.400733349392232</v>
      </c>
      <c r="Q38" s="17">
        <f t="shared" si="6"/>
        <v>0.0520953354209901</v>
      </c>
      <c r="R38" s="11">
        <f t="shared" si="7"/>
        <v>0.129143083333333</v>
      </c>
      <c r="S38" s="18">
        <f t="shared" si="8"/>
        <v>0.403392377480458</v>
      </c>
      <c r="T38" s="3">
        <v>0.01</v>
      </c>
      <c r="U38" s="19">
        <f t="shared" si="9"/>
        <v>0.00403392377480458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0.0259339237748046</v>
      </c>
      <c r="AR38" s="27">
        <f t="shared" si="15"/>
        <v>99.3408333333333</v>
      </c>
      <c r="AS38" s="1">
        <f t="shared" si="16"/>
        <v>0.13</v>
      </c>
      <c r="AT38" s="2">
        <f>$E$4/12</f>
        <v>2.36666666666667</v>
      </c>
      <c r="AU38" s="1">
        <f t="shared" si="17"/>
        <v>5310.6939948005</v>
      </c>
    </row>
    <row r="39" s="1" customFormat="1" spans="1:47">
      <c r="A39" s="6"/>
      <c r="B39" s="6"/>
      <c r="C39" s="9">
        <v>10</v>
      </c>
      <c r="D39" s="12">
        <v>10.4987446384194</v>
      </c>
      <c r="E39" s="13">
        <f t="shared" si="18"/>
        <v>16.0038105906667</v>
      </c>
      <c r="F39" s="9" t="s">
        <v>107</v>
      </c>
      <c r="G39" s="6">
        <v>11</v>
      </c>
      <c r="H39" s="11">
        <f t="shared" si="0"/>
        <v>10.4987446384194</v>
      </c>
      <c r="I39" s="11">
        <f t="shared" si="1"/>
        <v>283.648744638419</v>
      </c>
      <c r="J39" s="11">
        <f t="shared" si="2"/>
        <v>0.0651940627575815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2.65700154261697</v>
      </c>
      <c r="O39" s="11">
        <f t="shared" si="19"/>
        <v>1.13325051978686</v>
      </c>
      <c r="P39" s="11">
        <f t="shared" si="5"/>
        <v>0.0738812055070463</v>
      </c>
      <c r="Q39" s="17">
        <f t="shared" si="6"/>
        <v>0.00960455671591602</v>
      </c>
      <c r="R39" s="11">
        <f t="shared" si="7"/>
        <v>0.129143083333333</v>
      </c>
      <c r="S39" s="18">
        <f t="shared" si="8"/>
        <v>0.0743714372307928</v>
      </c>
      <c r="T39" s="3">
        <v>0.01</v>
      </c>
      <c r="U39" s="19">
        <f t="shared" si="9"/>
        <v>0.000743714372307928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0.0226437143723079</v>
      </c>
      <c r="AR39" s="27">
        <f t="shared" si="15"/>
        <v>99.3408333333333</v>
      </c>
      <c r="AS39" s="1">
        <f t="shared" si="16"/>
        <v>0.13</v>
      </c>
      <c r="AT39" s="2">
        <f>$E$4/12</f>
        <v>2.36666666666667</v>
      </c>
      <c r="AU39" s="1">
        <f t="shared" si="17"/>
        <v>4636.93188046704</v>
      </c>
    </row>
    <row r="40" s="1" customFormat="1" spans="1:48">
      <c r="A40" s="6"/>
      <c r="B40" s="6"/>
      <c r="C40" s="9">
        <v>11</v>
      </c>
      <c r="D40" s="12">
        <v>4.16969563106667</v>
      </c>
      <c r="E40" s="13">
        <f t="shared" si="18"/>
        <v>10.4987446384194</v>
      </c>
      <c r="F40" s="9" t="s">
        <v>109</v>
      </c>
      <c r="G40" s="6">
        <v>12</v>
      </c>
      <c r="H40" s="11">
        <f t="shared" si="0"/>
        <v>4.16969563106667</v>
      </c>
      <c r="I40" s="11">
        <f t="shared" si="1"/>
        <v>277.319695631067</v>
      </c>
      <c r="J40" s="11">
        <f t="shared" si="2"/>
        <v>0.0297834250502029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2.05277764761314</v>
      </c>
      <c r="P40" s="11">
        <f t="shared" si="5"/>
        <v>0.061138749212418</v>
      </c>
      <c r="Q40" s="17">
        <f t="shared" si="6"/>
        <v>0.00794803739761434</v>
      </c>
      <c r="R40" s="11">
        <f t="shared" si="7"/>
        <v>0.129143083333333</v>
      </c>
      <c r="S40" s="18">
        <f t="shared" si="8"/>
        <v>0.0615444295773824</v>
      </c>
      <c r="T40" s="3">
        <v>0.01</v>
      </c>
      <c r="U40" s="19">
        <f t="shared" si="9"/>
        <v>0.000615444295773824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0.0225154442957738</v>
      </c>
      <c r="AR40" s="27">
        <f t="shared" si="15"/>
        <v>99.3408333333333</v>
      </c>
      <c r="AS40" s="1">
        <f t="shared" si="16"/>
        <v>0.13</v>
      </c>
      <c r="AT40" s="2">
        <f>$E$4/12</f>
        <v>2.36666666666667</v>
      </c>
      <c r="AU40" s="1">
        <f t="shared" si="17"/>
        <v>4610.66500580984</v>
      </c>
      <c r="AV40" s="1">
        <f>SUM(AU29:AU40)</f>
        <v>68992.0277027684</v>
      </c>
    </row>
    <row r="41" s="1" customFormat="1" spans="1:46">
      <c r="A41" s="6"/>
      <c r="B41" s="6"/>
      <c r="C41" s="9">
        <v>12</v>
      </c>
      <c r="D41" s="12">
        <v>-2.98814598877419</v>
      </c>
      <c r="E41" s="13">
        <f t="shared" si="18"/>
        <v>4.16969563106667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-0.84</v>
      </c>
      <c r="E44" s="9"/>
      <c r="F44" s="9"/>
      <c r="G44" s="6">
        <v>1</v>
      </c>
      <c r="H44" s="11">
        <f t="shared" ref="H44:H55" si="20">E45</f>
        <v>-0.84</v>
      </c>
      <c r="I44" s="11">
        <f t="shared" ref="I44:I55" si="21">H44+273.15</f>
        <v>272.31</v>
      </c>
      <c r="J44" s="11">
        <f t="shared" ref="J44:J55" si="22">EXP(($C$18*(I44-$C$16))/($C$19*I44*$C$16))</f>
        <v>0.0156117835034318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0.0139143012732841</v>
      </c>
      <c r="Q44" s="17">
        <f t="shared" ref="Q44:Q55" si="26">P44*$B$46</f>
        <v>0.00180885916552693</v>
      </c>
      <c r="R44" s="11">
        <f t="shared" ref="R44:R55" si="27">L44*$B$46</f>
        <v>0.115864991666667</v>
      </c>
      <c r="S44" s="18">
        <f t="shared" ref="S44:S55" si="28">Q44/R44</f>
        <v>0.0156117835034317</v>
      </c>
      <c r="T44" s="3">
        <v>0.01</v>
      </c>
      <c r="U44" s="19">
        <f t="shared" ref="U44:U55" si="29">S44*T44</f>
        <v>0.000156117835034317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0.0192561178350343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14.9416666666667</v>
      </c>
      <c r="AU44" s="1">
        <f t="shared" ref="AU44:AU55" si="37">AT44*10000*AS44*0.67*AR44*AQ44</f>
        <v>22335.4556083157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-4.27099031670968</v>
      </c>
      <c r="E45" s="13">
        <f t="shared" ref="E45:E56" si="38">D44</f>
        <v>-0.84</v>
      </c>
      <c r="F45" s="9" t="s">
        <v>107</v>
      </c>
      <c r="G45" s="6">
        <v>2</v>
      </c>
      <c r="H45" s="11">
        <f t="shared" si="20"/>
        <v>-4.27099031670968</v>
      </c>
      <c r="I45" s="11">
        <f t="shared" si="21"/>
        <v>268.87900968329</v>
      </c>
      <c r="J45" s="11">
        <f t="shared" si="22"/>
        <v>0.00989236741201691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1.76862403206005</v>
      </c>
      <c r="P45" s="11">
        <f t="shared" si="25"/>
        <v>0.0174958787388608</v>
      </c>
      <c r="Q45" s="17">
        <f t="shared" si="26"/>
        <v>0.0022744642360519</v>
      </c>
      <c r="R45" s="11">
        <f t="shared" si="27"/>
        <v>0.115864991666667</v>
      </c>
      <c r="S45" s="18">
        <f t="shared" si="28"/>
        <v>0.019630297325661</v>
      </c>
      <c r="T45" s="3">
        <v>0.01</v>
      </c>
      <c r="U45" s="19">
        <f t="shared" si="29"/>
        <v>0.00019630297325661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0.0192963029732566</v>
      </c>
      <c r="AR45" s="27">
        <f t="shared" si="35"/>
        <v>89.1269166666667</v>
      </c>
      <c r="AS45" s="1">
        <f t="shared" si="36"/>
        <v>0.13</v>
      </c>
      <c r="AT45" s="2">
        <f>$E$3/12</f>
        <v>14.9416666666667</v>
      </c>
      <c r="AU45" s="1">
        <f t="shared" si="37"/>
        <v>22382.0669439217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0.160130574642857</v>
      </c>
      <c r="E46" s="13">
        <f t="shared" si="38"/>
        <v>-4.27099031670968</v>
      </c>
      <c r="F46" s="9" t="s">
        <v>107</v>
      </c>
      <c r="G46" s="6">
        <v>3</v>
      </c>
      <c r="H46" s="11">
        <f t="shared" si="20"/>
        <v>0.160130574642857</v>
      </c>
      <c r="I46" s="11">
        <f t="shared" si="21"/>
        <v>273.310130574643</v>
      </c>
      <c r="J46" s="11">
        <f t="shared" si="22"/>
        <v>0.0177941505411996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2.64239731998786</v>
      </c>
      <c r="P46" s="11">
        <f t="shared" si="25"/>
        <v>0.0470192157015262</v>
      </c>
      <c r="Q46" s="17">
        <f t="shared" si="26"/>
        <v>0.00611249804119841</v>
      </c>
      <c r="R46" s="11">
        <f t="shared" si="27"/>
        <v>0.115864991666667</v>
      </c>
      <c r="S46" s="18">
        <f t="shared" si="28"/>
        <v>0.0527553487319406</v>
      </c>
      <c r="T46" s="3">
        <v>0.01</v>
      </c>
      <c r="U46" s="19">
        <f t="shared" si="29"/>
        <v>0.000527553487319406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0.0196275534873194</v>
      </c>
      <c r="AR46" s="27">
        <f t="shared" si="35"/>
        <v>89.1269166666667</v>
      </c>
      <c r="AS46" s="1">
        <f t="shared" si="36"/>
        <v>0.13</v>
      </c>
      <c r="AT46" s="2">
        <f>$E$3/12</f>
        <v>14.9416666666667</v>
      </c>
      <c r="AU46" s="1">
        <f t="shared" si="37"/>
        <v>22766.2893097935</v>
      </c>
    </row>
    <row r="47" s="1" customFormat="1" spans="1:47">
      <c r="A47" s="6"/>
      <c r="B47" s="6"/>
      <c r="C47" s="9">
        <v>3</v>
      </c>
      <c r="D47" s="12">
        <v>9.77949192603226</v>
      </c>
      <c r="E47" s="13">
        <f t="shared" si="38"/>
        <v>0.160130574642857</v>
      </c>
      <c r="F47" s="9" t="s">
        <v>107</v>
      </c>
      <c r="G47" s="6">
        <v>4</v>
      </c>
      <c r="H47" s="11">
        <f t="shared" si="20"/>
        <v>9.77949192603226</v>
      </c>
      <c r="I47" s="11">
        <f t="shared" si="21"/>
        <v>282.929491926032</v>
      </c>
      <c r="J47" s="11">
        <f t="shared" si="22"/>
        <v>0.0597460921720686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3.486647270953</v>
      </c>
      <c r="P47" s="11">
        <f t="shared" si="25"/>
        <v>0.208313549221849</v>
      </c>
      <c r="Q47" s="17">
        <f t="shared" si="26"/>
        <v>0.0270807613988404</v>
      </c>
      <c r="R47" s="11">
        <f t="shared" si="27"/>
        <v>0.115864991666667</v>
      </c>
      <c r="S47" s="18">
        <f t="shared" si="28"/>
        <v>0.233726866150815</v>
      </c>
      <c r="T47" s="3">
        <v>0.01</v>
      </c>
      <c r="U47" s="19">
        <f t="shared" si="29"/>
        <v>0.00233726866150815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0.0214372686615082</v>
      </c>
      <c r="AR47" s="27">
        <f t="shared" si="35"/>
        <v>89.1269166666667</v>
      </c>
      <c r="AS47" s="1">
        <f t="shared" si="36"/>
        <v>0.13</v>
      </c>
      <c r="AT47" s="2">
        <f>$E$3/12</f>
        <v>14.9416666666667</v>
      </c>
      <c r="AU47" s="1">
        <f t="shared" si="37"/>
        <v>24865.4046809742</v>
      </c>
    </row>
    <row r="48" s="1" customFormat="1" spans="1:47">
      <c r="A48" s="6"/>
      <c r="B48" s="6"/>
      <c r="C48" s="9">
        <v>4</v>
      </c>
      <c r="D48" s="12">
        <v>14.2450927998</v>
      </c>
      <c r="E48" s="13">
        <f t="shared" si="38"/>
        <v>9.77949192603226</v>
      </c>
      <c r="F48" s="9" t="s">
        <v>107</v>
      </c>
      <c r="G48" s="6">
        <v>5</v>
      </c>
      <c r="H48" s="11">
        <f t="shared" si="20"/>
        <v>14.2450927998</v>
      </c>
      <c r="I48" s="11">
        <f t="shared" si="21"/>
        <v>287.3950927998</v>
      </c>
      <c r="J48" s="11">
        <f t="shared" si="22"/>
        <v>0.101986266021397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3.11441703564459</v>
      </c>
      <c r="O48" s="11">
        <f t="shared" si="39"/>
        <v>1.05518585275322</v>
      </c>
      <c r="P48" s="11">
        <f t="shared" si="25"/>
        <v>0.107614465080905</v>
      </c>
      <c r="Q48" s="17">
        <f t="shared" si="26"/>
        <v>0.0139898804605177</v>
      </c>
      <c r="R48" s="11">
        <f t="shared" si="27"/>
        <v>0.115864991666667</v>
      </c>
      <c r="S48" s="18">
        <f t="shared" si="28"/>
        <v>0.120742946245276</v>
      </c>
      <c r="T48" s="3">
        <v>0.01</v>
      </c>
      <c r="U48" s="19">
        <f t="shared" si="29"/>
        <v>0.00120742946245276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0.0292574294624528</v>
      </c>
      <c r="AR48" s="27">
        <f t="shared" si="35"/>
        <v>89.1269166666667</v>
      </c>
      <c r="AS48" s="1">
        <f t="shared" si="36"/>
        <v>0.13</v>
      </c>
      <c r="AT48" s="2">
        <f>$E$3/12</f>
        <v>14.9416666666667</v>
      </c>
      <c r="AU48" s="1">
        <f t="shared" si="37"/>
        <v>33936.1247459295</v>
      </c>
    </row>
    <row r="49" s="1" customFormat="1" spans="1:47">
      <c r="A49" s="6"/>
      <c r="B49" s="6"/>
      <c r="C49" s="9">
        <v>5</v>
      </c>
      <c r="D49" s="12">
        <v>17.791861376129</v>
      </c>
      <c r="E49" s="13">
        <f t="shared" si="38"/>
        <v>14.2450927998</v>
      </c>
      <c r="F49" s="9" t="s">
        <v>109</v>
      </c>
      <c r="G49" s="6">
        <v>6</v>
      </c>
      <c r="H49" s="11">
        <f t="shared" si="20"/>
        <v>17.791861376129</v>
      </c>
      <c r="I49" s="11">
        <f t="shared" si="21"/>
        <v>290.941861376129</v>
      </c>
      <c r="J49" s="11">
        <f t="shared" si="22"/>
        <v>0.154138341946189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1.83884055433899</v>
      </c>
      <c r="P49" s="11">
        <f t="shared" si="25"/>
        <v>0.283435834149223</v>
      </c>
      <c r="Q49" s="17">
        <f t="shared" si="26"/>
        <v>0.036846658439399</v>
      </c>
      <c r="R49" s="11">
        <f t="shared" si="27"/>
        <v>0.115864991666667</v>
      </c>
      <c r="S49" s="18">
        <f t="shared" si="28"/>
        <v>0.31801373227043</v>
      </c>
      <c r="T49" s="3">
        <v>0.01</v>
      </c>
      <c r="U49" s="19">
        <f t="shared" si="29"/>
        <v>0.0031801373227043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0.0312301373227043</v>
      </c>
      <c r="AR49" s="27">
        <f t="shared" si="35"/>
        <v>89.1269166666667</v>
      </c>
      <c r="AS49" s="1">
        <f t="shared" si="36"/>
        <v>0.13</v>
      </c>
      <c r="AT49" s="2">
        <f>$E$3/12</f>
        <v>14.9416666666667</v>
      </c>
      <c r="AU49" s="1">
        <f t="shared" si="37"/>
        <v>36224.2977420803</v>
      </c>
    </row>
    <row r="50" s="1" customFormat="1" spans="1:47">
      <c r="A50" s="6"/>
      <c r="B50" s="6"/>
      <c r="C50" s="9">
        <v>6</v>
      </c>
      <c r="D50" s="12">
        <v>21.8190277673333</v>
      </c>
      <c r="E50" s="13">
        <f t="shared" si="38"/>
        <v>17.791861376129</v>
      </c>
      <c r="F50" s="9" t="s">
        <v>107</v>
      </c>
      <c r="G50" s="6">
        <v>7</v>
      </c>
      <c r="H50" s="11">
        <f t="shared" si="20"/>
        <v>21.8190277673333</v>
      </c>
      <c r="I50" s="11">
        <f t="shared" si="21"/>
        <v>294.969027767333</v>
      </c>
      <c r="J50" s="11">
        <f t="shared" si="22"/>
        <v>0.243413751236081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2.44667388685643</v>
      </c>
      <c r="P50" s="11">
        <f t="shared" si="25"/>
        <v>0.595554068851086</v>
      </c>
      <c r="Q50" s="17">
        <f t="shared" si="26"/>
        <v>0.0774220289506412</v>
      </c>
      <c r="R50" s="11">
        <f t="shared" si="27"/>
        <v>0.115864991666667</v>
      </c>
      <c r="S50" s="18">
        <f t="shared" si="28"/>
        <v>0.668208989073916</v>
      </c>
      <c r="T50" s="3">
        <v>0.01</v>
      </c>
      <c r="U50" s="19">
        <f t="shared" si="29"/>
        <v>0.00668208989073916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0.0347320898907392</v>
      </c>
      <c r="AR50" s="27">
        <f t="shared" si="35"/>
        <v>89.1269166666667</v>
      </c>
      <c r="AS50" s="1">
        <f t="shared" si="36"/>
        <v>0.13</v>
      </c>
      <c r="AT50" s="2">
        <f>$E$3/12</f>
        <v>14.9416666666667</v>
      </c>
      <c r="AU50" s="1">
        <f t="shared" si="37"/>
        <v>40286.264271152</v>
      </c>
    </row>
    <row r="51" s="1" customFormat="1" spans="1:47">
      <c r="A51" s="6"/>
      <c r="B51" s="6"/>
      <c r="C51" s="9">
        <v>7</v>
      </c>
      <c r="D51" s="12">
        <v>23.6261179251613</v>
      </c>
      <c r="E51" s="13">
        <f t="shared" si="38"/>
        <v>21.8190277673333</v>
      </c>
      <c r="F51" s="9" t="s">
        <v>107</v>
      </c>
      <c r="G51" s="6">
        <v>8</v>
      </c>
      <c r="H51" s="11">
        <f t="shared" si="20"/>
        <v>23.6261179251613</v>
      </c>
      <c r="I51" s="11">
        <f t="shared" si="21"/>
        <v>296.776117925161</v>
      </c>
      <c r="J51" s="11">
        <f t="shared" si="22"/>
        <v>0.297602877872159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2.74238898467201</v>
      </c>
      <c r="P51" s="11">
        <f t="shared" si="25"/>
        <v>0.816142854083299</v>
      </c>
      <c r="Q51" s="17">
        <f t="shared" si="26"/>
        <v>0.106098571030829</v>
      </c>
      <c r="R51" s="11">
        <f t="shared" si="27"/>
        <v>0.115864991666667</v>
      </c>
      <c r="S51" s="18">
        <f t="shared" si="28"/>
        <v>0.915708614868456</v>
      </c>
      <c r="T51" s="3">
        <v>0.01</v>
      </c>
      <c r="U51" s="19">
        <f t="shared" si="29"/>
        <v>0.00915708614868456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0.0372070861486846</v>
      </c>
      <c r="AR51" s="27">
        <f t="shared" si="35"/>
        <v>89.1269166666667</v>
      </c>
      <c r="AS51" s="1">
        <f t="shared" si="36"/>
        <v>0.13</v>
      </c>
      <c r="AT51" s="2">
        <f>$E$3/12</f>
        <v>14.9416666666667</v>
      </c>
      <c r="AU51" s="1">
        <f t="shared" si="37"/>
        <v>43157.0490016811</v>
      </c>
    </row>
    <row r="52" s="1" customFormat="1" spans="1:47">
      <c r="A52" s="6"/>
      <c r="B52" s="6"/>
      <c r="C52" s="9">
        <v>8</v>
      </c>
      <c r="D52" s="12">
        <v>23.6419813864516</v>
      </c>
      <c r="E52" s="13">
        <f t="shared" si="38"/>
        <v>23.6261179251613</v>
      </c>
      <c r="F52" s="9" t="s">
        <v>107</v>
      </c>
      <c r="G52" s="6">
        <v>9</v>
      </c>
      <c r="H52" s="11">
        <f t="shared" si="20"/>
        <v>23.6419813864516</v>
      </c>
      <c r="I52" s="11">
        <f t="shared" si="21"/>
        <v>296.791981386452</v>
      </c>
      <c r="J52" s="11">
        <f t="shared" si="22"/>
        <v>0.298125214617214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2.81751529725538</v>
      </c>
      <c r="P52" s="11">
        <f t="shared" si="25"/>
        <v>0.839972352681543</v>
      </c>
      <c r="Q52" s="17">
        <f t="shared" si="26"/>
        <v>0.109196405848601</v>
      </c>
      <c r="R52" s="11">
        <f t="shared" si="27"/>
        <v>0.115864991666667</v>
      </c>
      <c r="S52" s="18">
        <f t="shared" si="28"/>
        <v>0.942445205215642</v>
      </c>
      <c r="T52" s="3">
        <v>0.01</v>
      </c>
      <c r="U52" s="19">
        <f t="shared" si="29"/>
        <v>0.00942445205215642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0.0357244520521564</v>
      </c>
      <c r="AR52" s="27">
        <f t="shared" si="35"/>
        <v>89.1269166666667</v>
      </c>
      <c r="AS52" s="1">
        <f t="shared" si="36"/>
        <v>0.13</v>
      </c>
      <c r="AT52" s="2">
        <f>$E$3/12</f>
        <v>14.9416666666667</v>
      </c>
      <c r="AU52" s="1">
        <f t="shared" si="37"/>
        <v>41437.319805481</v>
      </c>
    </row>
    <row r="53" s="1" customFormat="1" spans="1:47">
      <c r="A53" s="6"/>
      <c r="B53" s="6"/>
      <c r="C53" s="9">
        <v>9</v>
      </c>
      <c r="D53" s="12">
        <v>16.0038105906667</v>
      </c>
      <c r="E53" s="13">
        <f t="shared" si="38"/>
        <v>23.6419813864516</v>
      </c>
      <c r="F53" s="9" t="s">
        <v>107</v>
      </c>
      <c r="G53" s="6">
        <v>10</v>
      </c>
      <c r="H53" s="11">
        <f t="shared" si="20"/>
        <v>16.0038105906667</v>
      </c>
      <c r="I53" s="11">
        <f t="shared" si="21"/>
        <v>289.153810590667</v>
      </c>
      <c r="J53" s="11">
        <f t="shared" si="22"/>
        <v>0.125324062425694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2.8688121112405</v>
      </c>
      <c r="P53" s="11">
        <f t="shared" si="25"/>
        <v>0.359531188116693</v>
      </c>
      <c r="Q53" s="17">
        <f t="shared" si="26"/>
        <v>0.0467390544551701</v>
      </c>
      <c r="R53" s="11">
        <f t="shared" si="27"/>
        <v>0.115864991666667</v>
      </c>
      <c r="S53" s="18">
        <f t="shared" si="28"/>
        <v>0.403392377480456</v>
      </c>
      <c r="T53" s="3">
        <v>0.01</v>
      </c>
      <c r="U53" s="19">
        <f t="shared" si="29"/>
        <v>0.00403392377480456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0.0231339237748046</v>
      </c>
      <c r="AR53" s="27">
        <f t="shared" si="35"/>
        <v>89.1269166666667</v>
      </c>
      <c r="AS53" s="1">
        <f t="shared" si="36"/>
        <v>0.13</v>
      </c>
      <c r="AT53" s="2">
        <f>$E$3/12</f>
        <v>14.9416666666667</v>
      </c>
      <c r="AU53" s="1">
        <f t="shared" si="37"/>
        <v>26833.3800169325</v>
      </c>
    </row>
    <row r="54" s="1" customFormat="1" spans="1:47">
      <c r="A54" s="6"/>
      <c r="B54" s="6"/>
      <c r="C54" s="9">
        <v>10</v>
      </c>
      <c r="D54" s="12">
        <v>10.4987446384194</v>
      </c>
      <c r="E54" s="13">
        <f t="shared" si="38"/>
        <v>16.0038105906667</v>
      </c>
      <c r="F54" s="9" t="s">
        <v>107</v>
      </c>
      <c r="G54" s="6">
        <v>11</v>
      </c>
      <c r="H54" s="11">
        <f t="shared" si="20"/>
        <v>10.4987446384194</v>
      </c>
      <c r="I54" s="11">
        <f t="shared" si="21"/>
        <v>283.648744638419</v>
      </c>
      <c r="J54" s="11">
        <f t="shared" si="22"/>
        <v>0.0651940627575815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2.38381687696762</v>
      </c>
      <c r="O54" s="11">
        <f t="shared" si="39"/>
        <v>1.01673321282286</v>
      </c>
      <c r="P54" s="11">
        <f t="shared" si="25"/>
        <v>0.0662849688844909</v>
      </c>
      <c r="Q54" s="17">
        <f t="shared" si="26"/>
        <v>0.00861704595498382</v>
      </c>
      <c r="R54" s="11">
        <f t="shared" si="27"/>
        <v>0.115864991666667</v>
      </c>
      <c r="S54" s="18">
        <f t="shared" si="28"/>
        <v>0.0743714372307925</v>
      </c>
      <c r="T54" s="3">
        <v>0.01</v>
      </c>
      <c r="U54" s="19">
        <f t="shared" si="29"/>
        <v>0.000743714372307925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0.0198437143723079</v>
      </c>
      <c r="AR54" s="27">
        <f t="shared" si="35"/>
        <v>89.1269166666667</v>
      </c>
      <c r="AS54" s="1">
        <f t="shared" si="36"/>
        <v>0.13</v>
      </c>
      <c r="AT54" s="2">
        <f>$E$3/12</f>
        <v>14.9416666666667</v>
      </c>
      <c r="AU54" s="1">
        <f t="shared" si="37"/>
        <v>23017.0175143192</v>
      </c>
    </row>
    <row r="55" s="1" customFormat="1" spans="1:48">
      <c r="A55" s="6"/>
      <c r="B55" s="6"/>
      <c r="C55" s="9">
        <v>11</v>
      </c>
      <c r="D55" s="12">
        <v>4.16969563106667</v>
      </c>
      <c r="E55" s="13">
        <f t="shared" si="38"/>
        <v>10.4987446384194</v>
      </c>
      <c r="F55" s="9" t="s">
        <v>109</v>
      </c>
      <c r="G55" s="6">
        <v>12</v>
      </c>
      <c r="H55" s="11">
        <f t="shared" si="20"/>
        <v>4.16969563106667</v>
      </c>
      <c r="I55" s="11">
        <f t="shared" si="21"/>
        <v>277.319695631067</v>
      </c>
      <c r="J55" s="11">
        <f t="shared" si="22"/>
        <v>0.0297834250502029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1.84171741060503</v>
      </c>
      <c r="P55" s="11">
        <f t="shared" si="25"/>
        <v>0.0548526524624088</v>
      </c>
      <c r="Q55" s="17">
        <f t="shared" si="26"/>
        <v>0.00713084482011315</v>
      </c>
      <c r="R55" s="11">
        <f t="shared" si="27"/>
        <v>0.115864991666667</v>
      </c>
      <c r="S55" s="18">
        <f t="shared" si="28"/>
        <v>0.0615444295773821</v>
      </c>
      <c r="T55" s="3">
        <v>0.01</v>
      </c>
      <c r="U55" s="19">
        <f t="shared" si="29"/>
        <v>0.000615444295773821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0.0197154442957738</v>
      </c>
      <c r="AR55" s="27">
        <f t="shared" si="35"/>
        <v>89.1269166666667</v>
      </c>
      <c r="AS55" s="1">
        <f t="shared" si="36"/>
        <v>0.13</v>
      </c>
      <c r="AT55" s="2">
        <f>$E$3/12</f>
        <v>14.9416666666667</v>
      </c>
      <c r="AU55" s="1">
        <f t="shared" si="37"/>
        <v>22868.2351572083</v>
      </c>
      <c r="AV55" s="1">
        <f>SUM(AU44:AU55)</f>
        <v>360108.904797789</v>
      </c>
    </row>
    <row r="56" s="1" customFormat="1" spans="1:46">
      <c r="A56" s="6"/>
      <c r="B56" s="6"/>
      <c r="C56" s="9">
        <v>12</v>
      </c>
      <c r="D56" s="12">
        <v>-2.98814598877419</v>
      </c>
      <c r="E56" s="13">
        <f t="shared" si="38"/>
        <v>4.16969563106667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-0.84</v>
      </c>
      <c r="E60" s="9"/>
      <c r="F60" s="9"/>
      <c r="G60" s="6">
        <v>1</v>
      </c>
      <c r="H60" s="11">
        <f t="shared" ref="H60:H71" si="40">E61</f>
        <v>-0.84</v>
      </c>
      <c r="I60" s="11">
        <f t="shared" ref="I60:I71" si="41">H60+273.15</f>
        <v>272.31</v>
      </c>
      <c r="J60" s="11">
        <f t="shared" ref="J60:J71" si="42">EXP(($C$18*(I60-$C$16))/($C$19*I60*$C$16))</f>
        <v>0.0156117835034318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0.0215395776996848</v>
      </c>
      <c r="Q60" s="17">
        <f t="shared" ref="Q60:Q71" si="46">P60*$B$62</f>
        <v>0.00215395776996848</v>
      </c>
      <c r="R60" s="11">
        <f t="shared" ref="R60:R71" si="47">L60*$B$62</f>
        <v>0.13797</v>
      </c>
      <c r="S60" s="18">
        <f t="shared" ref="S60:S71" si="48">Q60/R60</f>
        <v>0.0156117835034318</v>
      </c>
      <c r="T60" s="3">
        <v>0.01</v>
      </c>
      <c r="U60" s="19">
        <f t="shared" ref="U60:U71" si="49">S60*T60</f>
        <v>0.000156117835034318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0.0124561178350343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0.0916666666666667</v>
      </c>
      <c r="AU60" s="1">
        <f t="shared" ref="AU60:AU71" si="57">AT60*10000*AS60*0.67*AR60*AQ60</f>
        <v>105.548876313722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-4.27099031670968</v>
      </c>
      <c r="E61" s="13">
        <f t="shared" ref="E61:E72" si="58">D60</f>
        <v>-0.84</v>
      </c>
      <c r="F61" s="9" t="s">
        <v>107</v>
      </c>
      <c r="G61" s="6">
        <v>2</v>
      </c>
      <c r="H61" s="11">
        <f t="shared" si="40"/>
        <v>-4.27099031670968</v>
      </c>
      <c r="I61" s="11">
        <f t="shared" si="41"/>
        <v>268.87900968329</v>
      </c>
      <c r="J61" s="11">
        <f t="shared" si="42"/>
        <v>0.00989236741201691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2.73786042230031</v>
      </c>
      <c r="P61" s="11">
        <f t="shared" si="45"/>
        <v>0.0270839212202145</v>
      </c>
      <c r="Q61" s="17">
        <f t="shared" si="46"/>
        <v>0.00270839212202145</v>
      </c>
      <c r="R61" s="11">
        <f t="shared" si="47"/>
        <v>0.13797</v>
      </c>
      <c r="S61" s="18">
        <f t="shared" si="48"/>
        <v>0.019630297325661</v>
      </c>
      <c r="T61" s="3">
        <v>0.01</v>
      </c>
      <c r="U61" s="19">
        <f t="shared" si="49"/>
        <v>0.00019630297325661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0.0124963029732566</v>
      </c>
      <c r="AR61" s="27">
        <f t="shared" si="55"/>
        <v>137.97</v>
      </c>
      <c r="AS61" s="1">
        <f t="shared" si="56"/>
        <v>0.1</v>
      </c>
      <c r="AT61" s="2">
        <f>$E$5/12</f>
        <v>0.0916666666666667</v>
      </c>
      <c r="AU61" s="1">
        <f t="shared" si="57"/>
        <v>105.889391411608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0.160130574642857</v>
      </c>
      <c r="E62" s="13">
        <f t="shared" si="58"/>
        <v>-4.27099031670968</v>
      </c>
      <c r="F62" s="9" t="s">
        <v>107</v>
      </c>
      <c r="G62" s="6">
        <v>3</v>
      </c>
      <c r="H62" s="11">
        <f t="shared" si="40"/>
        <v>0.160130574642857</v>
      </c>
      <c r="I62" s="11">
        <f t="shared" si="41"/>
        <v>273.310130574643</v>
      </c>
      <c r="J62" s="11">
        <f t="shared" si="42"/>
        <v>0.0177941505411996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4.0904765010801</v>
      </c>
      <c r="P62" s="11">
        <f t="shared" si="45"/>
        <v>0.0727865546454586</v>
      </c>
      <c r="Q62" s="17">
        <f t="shared" si="46"/>
        <v>0.00727865546454586</v>
      </c>
      <c r="R62" s="11">
        <f t="shared" si="47"/>
        <v>0.13797</v>
      </c>
      <c r="S62" s="18">
        <f t="shared" si="48"/>
        <v>0.0527553487319407</v>
      </c>
      <c r="T62" s="3">
        <v>0.01</v>
      </c>
      <c r="U62" s="19">
        <f t="shared" si="49"/>
        <v>0.000527553487319407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0.0128275534873194</v>
      </c>
      <c r="AR62" s="27">
        <f t="shared" si="55"/>
        <v>137.97</v>
      </c>
      <c r="AS62" s="1">
        <f t="shared" si="56"/>
        <v>0.1</v>
      </c>
      <c r="AT62" s="2">
        <f>$E$5/12</f>
        <v>0.0916666666666667</v>
      </c>
      <c r="AU62" s="1">
        <f t="shared" si="57"/>
        <v>108.696294814475</v>
      </c>
    </row>
    <row r="63" s="1" customFormat="1" spans="1:47">
      <c r="A63" s="6"/>
      <c r="B63" s="6"/>
      <c r="C63" s="9">
        <v>3</v>
      </c>
      <c r="D63" s="12">
        <v>9.77949192603226</v>
      </c>
      <c r="E63" s="13">
        <f t="shared" si="58"/>
        <v>0.160130574642857</v>
      </c>
      <c r="F63" s="9" t="s">
        <v>107</v>
      </c>
      <c r="G63" s="6">
        <v>4</v>
      </c>
      <c r="H63" s="11">
        <f t="shared" si="40"/>
        <v>9.77949192603226</v>
      </c>
      <c r="I63" s="11">
        <f t="shared" si="41"/>
        <v>282.929491926032</v>
      </c>
      <c r="J63" s="11">
        <f t="shared" si="42"/>
        <v>0.0597460921720686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5.39738994643464</v>
      </c>
      <c r="P63" s="11">
        <f t="shared" si="45"/>
        <v>0.322472957228281</v>
      </c>
      <c r="Q63" s="17">
        <f t="shared" si="46"/>
        <v>0.0322472957228281</v>
      </c>
      <c r="R63" s="11">
        <f t="shared" si="47"/>
        <v>0.13797</v>
      </c>
      <c r="S63" s="18">
        <f t="shared" si="48"/>
        <v>0.233726866150816</v>
      </c>
      <c r="T63" s="3">
        <v>0.01</v>
      </c>
      <c r="U63" s="19">
        <f t="shared" si="49"/>
        <v>0.00233726866150816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0.0146372686615082</v>
      </c>
      <c r="AR63" s="27">
        <f t="shared" si="55"/>
        <v>137.97</v>
      </c>
      <c r="AS63" s="1">
        <f t="shared" si="56"/>
        <v>0.1</v>
      </c>
      <c r="AT63" s="2">
        <f>$E$5/12</f>
        <v>0.0916666666666667</v>
      </c>
      <c r="AU63" s="1">
        <f t="shared" si="57"/>
        <v>124.031201373104</v>
      </c>
    </row>
    <row r="64" s="1" customFormat="1" spans="1:47">
      <c r="A64" s="6"/>
      <c r="B64" s="6"/>
      <c r="C64" s="9">
        <v>4</v>
      </c>
      <c r="D64" s="12">
        <v>14.2450927998</v>
      </c>
      <c r="E64" s="13">
        <f t="shared" si="58"/>
        <v>9.77949192603226</v>
      </c>
      <c r="F64" s="9" t="s">
        <v>107</v>
      </c>
      <c r="G64" s="6">
        <v>5</v>
      </c>
      <c r="H64" s="11">
        <f t="shared" si="40"/>
        <v>14.2450927998</v>
      </c>
      <c r="I64" s="11">
        <f t="shared" si="41"/>
        <v>287.3950927998</v>
      </c>
      <c r="J64" s="11">
        <f t="shared" si="42"/>
        <v>0.101986266021397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4.82117113974604</v>
      </c>
      <c r="O64" s="11">
        <f t="shared" si="59"/>
        <v>1.63344584946032</v>
      </c>
      <c r="P64" s="11">
        <f t="shared" si="45"/>
        <v>0.166589042934607</v>
      </c>
      <c r="Q64" s="17">
        <f t="shared" si="46"/>
        <v>0.0166589042934607</v>
      </c>
      <c r="R64" s="11">
        <f t="shared" si="47"/>
        <v>0.13797</v>
      </c>
      <c r="S64" s="18">
        <f t="shared" si="48"/>
        <v>0.120742946245276</v>
      </c>
      <c r="T64" s="3">
        <v>0.01</v>
      </c>
      <c r="U64" s="19">
        <f t="shared" si="49"/>
        <v>0.00120742946245276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0.0192574294624528</v>
      </c>
      <c r="AR64" s="27">
        <f t="shared" si="55"/>
        <v>137.97</v>
      </c>
      <c r="AS64" s="1">
        <f t="shared" si="56"/>
        <v>0.1</v>
      </c>
      <c r="AT64" s="2">
        <f>$E$5/12</f>
        <v>0.0916666666666667</v>
      </c>
      <c r="AU64" s="1">
        <f t="shared" si="57"/>
        <v>163.180861595234</v>
      </c>
    </row>
    <row r="65" s="1" customFormat="1" spans="1:47">
      <c r="A65" s="6"/>
      <c r="B65" s="6"/>
      <c r="C65" s="9">
        <v>5</v>
      </c>
      <c r="D65" s="12">
        <v>17.791861376129</v>
      </c>
      <c r="E65" s="13">
        <f t="shared" si="58"/>
        <v>14.2450927998</v>
      </c>
      <c r="F65" s="9" t="s">
        <v>109</v>
      </c>
      <c r="G65" s="6">
        <v>6</v>
      </c>
      <c r="H65" s="11">
        <f t="shared" si="40"/>
        <v>17.791861376129</v>
      </c>
      <c r="I65" s="11">
        <f t="shared" si="41"/>
        <v>290.941861376129</v>
      </c>
      <c r="J65" s="11">
        <f t="shared" si="42"/>
        <v>0.154138341946189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2.84655680652571</v>
      </c>
      <c r="P65" s="11">
        <f t="shared" si="45"/>
        <v>0.438763546413513</v>
      </c>
      <c r="Q65" s="17">
        <f t="shared" si="46"/>
        <v>0.0438763546413513</v>
      </c>
      <c r="R65" s="11">
        <f t="shared" si="47"/>
        <v>0.13797</v>
      </c>
      <c r="S65" s="18">
        <f t="shared" si="48"/>
        <v>0.31801373227043</v>
      </c>
      <c r="T65" s="3">
        <v>0.01</v>
      </c>
      <c r="U65" s="19">
        <f t="shared" si="49"/>
        <v>0.0031801373227043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0.0212301373227043</v>
      </c>
      <c r="AR65" s="27">
        <f t="shared" si="55"/>
        <v>137.97</v>
      </c>
      <c r="AS65" s="1">
        <f t="shared" si="56"/>
        <v>0.1</v>
      </c>
      <c r="AT65" s="2">
        <f>$E$5/12</f>
        <v>0.0916666666666667</v>
      </c>
      <c r="AU65" s="1">
        <f t="shared" si="57"/>
        <v>179.896912350563</v>
      </c>
    </row>
    <row r="66" s="1" customFormat="1" spans="1:47">
      <c r="A66" s="6"/>
      <c r="B66" s="6"/>
      <c r="C66" s="9">
        <v>6</v>
      </c>
      <c r="D66" s="12">
        <v>21.8190277673333</v>
      </c>
      <c r="E66" s="13">
        <f t="shared" si="58"/>
        <v>17.791861376129</v>
      </c>
      <c r="F66" s="9" t="s">
        <v>107</v>
      </c>
      <c r="G66" s="6">
        <v>7</v>
      </c>
      <c r="H66" s="11">
        <f t="shared" si="40"/>
        <v>21.8190277673333</v>
      </c>
      <c r="I66" s="11">
        <f t="shared" si="41"/>
        <v>294.969027767333</v>
      </c>
      <c r="J66" s="11">
        <f t="shared" si="42"/>
        <v>0.243413751236081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3.7874932601122</v>
      </c>
      <c r="P66" s="11">
        <f t="shared" si="45"/>
        <v>0.921927942225284</v>
      </c>
      <c r="Q66" s="17">
        <f t="shared" si="46"/>
        <v>0.0921927942225284</v>
      </c>
      <c r="R66" s="11">
        <f t="shared" si="47"/>
        <v>0.13797</v>
      </c>
      <c r="S66" s="18">
        <f t="shared" si="48"/>
        <v>0.668208989073917</v>
      </c>
      <c r="T66" s="3">
        <v>0.01</v>
      </c>
      <c r="U66" s="19">
        <f t="shared" si="49"/>
        <v>0.00668208989073917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0.0247320898907392</v>
      </c>
      <c r="AR66" s="27">
        <f t="shared" si="55"/>
        <v>137.97</v>
      </c>
      <c r="AS66" s="1">
        <f t="shared" si="56"/>
        <v>0.1</v>
      </c>
      <c r="AT66" s="2">
        <f>$E$5/12</f>
        <v>0.0916666666666667</v>
      </c>
      <c r="AU66" s="1">
        <f t="shared" si="57"/>
        <v>209.571258993336</v>
      </c>
    </row>
    <row r="67" s="1" customFormat="1" spans="1:47">
      <c r="A67" s="6"/>
      <c r="B67" s="6"/>
      <c r="C67" s="9">
        <v>7</v>
      </c>
      <c r="D67" s="12">
        <v>23.6261179251613</v>
      </c>
      <c r="E67" s="13">
        <f t="shared" si="58"/>
        <v>21.8190277673333</v>
      </c>
      <c r="F67" s="9" t="s">
        <v>107</v>
      </c>
      <c r="G67" s="6">
        <v>8</v>
      </c>
      <c r="H67" s="11">
        <f t="shared" si="40"/>
        <v>23.6261179251613</v>
      </c>
      <c r="I67" s="11">
        <f t="shared" si="41"/>
        <v>296.776117925161</v>
      </c>
      <c r="J67" s="11">
        <f t="shared" si="42"/>
        <v>0.297602877872159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4.24526531788691</v>
      </c>
      <c r="P67" s="11">
        <f t="shared" si="45"/>
        <v>1.26340317593401</v>
      </c>
      <c r="Q67" s="17">
        <f t="shared" si="46"/>
        <v>0.126340317593401</v>
      </c>
      <c r="R67" s="11">
        <f t="shared" si="47"/>
        <v>0.13797</v>
      </c>
      <c r="S67" s="18">
        <f t="shared" si="48"/>
        <v>0.915708614868458</v>
      </c>
      <c r="T67" s="3">
        <v>0.01</v>
      </c>
      <c r="U67" s="19">
        <f t="shared" si="49"/>
        <v>0.00915708614868459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0.0272070861486846</v>
      </c>
      <c r="AR67" s="27">
        <f t="shared" si="55"/>
        <v>137.97</v>
      </c>
      <c r="AS67" s="1">
        <f t="shared" si="56"/>
        <v>0.1</v>
      </c>
      <c r="AT67" s="2">
        <f>$E$5/12</f>
        <v>0.0916666666666667</v>
      </c>
      <c r="AU67" s="1">
        <f t="shared" si="57"/>
        <v>230.543529596947</v>
      </c>
    </row>
    <row r="68" s="1" customFormat="1" spans="1:47">
      <c r="A68" s="6"/>
      <c r="B68" s="6"/>
      <c r="C68" s="9">
        <v>8</v>
      </c>
      <c r="D68" s="12">
        <v>23.6419813864516</v>
      </c>
      <c r="E68" s="13">
        <f t="shared" si="58"/>
        <v>23.6261179251613</v>
      </c>
      <c r="F68" s="9" t="s">
        <v>107</v>
      </c>
      <c r="G68" s="6">
        <v>9</v>
      </c>
      <c r="H68" s="11">
        <f t="shared" si="40"/>
        <v>23.6419813864516</v>
      </c>
      <c r="I68" s="11">
        <f t="shared" si="41"/>
        <v>296.791981386452</v>
      </c>
      <c r="J68" s="11">
        <f t="shared" si="42"/>
        <v>0.298125214617214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4.3615621419529</v>
      </c>
      <c r="P68" s="11">
        <f t="shared" si="45"/>
        <v>1.30029164963602</v>
      </c>
      <c r="Q68" s="17">
        <f t="shared" si="46"/>
        <v>0.130029164963602</v>
      </c>
      <c r="R68" s="11">
        <f t="shared" si="47"/>
        <v>0.13797</v>
      </c>
      <c r="S68" s="18">
        <f t="shared" si="48"/>
        <v>0.942445205215644</v>
      </c>
      <c r="T68" s="3">
        <v>0.01</v>
      </c>
      <c r="U68" s="19">
        <f t="shared" si="49"/>
        <v>0.00942445205215644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0.0217244520521564</v>
      </c>
      <c r="AR68" s="27">
        <f t="shared" si="55"/>
        <v>137.97</v>
      </c>
      <c r="AS68" s="1">
        <f t="shared" si="56"/>
        <v>0.1</v>
      </c>
      <c r="AT68" s="2">
        <f>$E$5/12</f>
        <v>0.0916666666666667</v>
      </c>
      <c r="AU68" s="1">
        <f t="shared" si="57"/>
        <v>184.085566065146</v>
      </c>
    </row>
    <row r="69" s="1" customFormat="1" spans="1:47">
      <c r="A69" s="6"/>
      <c r="B69" s="6"/>
      <c r="C69" s="9">
        <v>9</v>
      </c>
      <c r="D69" s="12">
        <v>16.0038105906667</v>
      </c>
      <c r="E69" s="13">
        <f t="shared" si="58"/>
        <v>23.6419813864516</v>
      </c>
      <c r="F69" s="9" t="s">
        <v>107</v>
      </c>
      <c r="G69" s="6">
        <v>10</v>
      </c>
      <c r="H69" s="11">
        <f t="shared" si="40"/>
        <v>16.0038105906667</v>
      </c>
      <c r="I69" s="11">
        <f t="shared" si="41"/>
        <v>289.153810590667</v>
      </c>
      <c r="J69" s="11">
        <f t="shared" si="42"/>
        <v>0.125324062425694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4.44097049231688</v>
      </c>
      <c r="P69" s="11">
        <f t="shared" si="45"/>
        <v>0.556560463209787</v>
      </c>
      <c r="Q69" s="17">
        <f t="shared" si="46"/>
        <v>0.0556560463209787</v>
      </c>
      <c r="R69" s="11">
        <f t="shared" si="47"/>
        <v>0.13797</v>
      </c>
      <c r="S69" s="18">
        <f t="shared" si="48"/>
        <v>0.403392377480457</v>
      </c>
      <c r="T69" s="3">
        <v>0.01</v>
      </c>
      <c r="U69" s="19">
        <f t="shared" si="49"/>
        <v>0.00403392377480457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0.0163339237748046</v>
      </c>
      <c r="AR69" s="27">
        <f t="shared" si="55"/>
        <v>137.97</v>
      </c>
      <c r="AS69" s="1">
        <f t="shared" si="56"/>
        <v>0.1</v>
      </c>
      <c r="AT69" s="2">
        <f>$E$5/12</f>
        <v>0.0916666666666667</v>
      </c>
      <c r="AU69" s="1">
        <f t="shared" si="57"/>
        <v>138.408075698801</v>
      </c>
    </row>
    <row r="70" s="1" customFormat="1" spans="1:47">
      <c r="A70" s="6"/>
      <c r="B70" s="6"/>
      <c r="C70" s="9">
        <v>10</v>
      </c>
      <c r="D70" s="12">
        <v>10.4987446384194</v>
      </c>
      <c r="E70" s="13">
        <f t="shared" si="58"/>
        <v>16.0038105906667</v>
      </c>
      <c r="F70" s="9" t="s">
        <v>107</v>
      </c>
      <c r="G70" s="6">
        <v>11</v>
      </c>
      <c r="H70" s="11">
        <f t="shared" si="40"/>
        <v>10.4987446384194</v>
      </c>
      <c r="I70" s="11">
        <f t="shared" si="41"/>
        <v>283.648744638419</v>
      </c>
      <c r="J70" s="11">
        <f t="shared" si="42"/>
        <v>0.0651940627575815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3.69018952765174</v>
      </c>
      <c r="O70" s="11">
        <f t="shared" si="59"/>
        <v>1.57392050145535</v>
      </c>
      <c r="P70" s="11">
        <f t="shared" si="45"/>
        <v>0.102610271947325</v>
      </c>
      <c r="Q70" s="17">
        <f t="shared" si="46"/>
        <v>0.0102610271947325</v>
      </c>
      <c r="R70" s="11">
        <f t="shared" si="47"/>
        <v>0.13797</v>
      </c>
      <c r="S70" s="18">
        <f t="shared" si="48"/>
        <v>0.0743714372307926</v>
      </c>
      <c r="T70" s="3">
        <v>0.01</v>
      </c>
      <c r="U70" s="19">
        <f t="shared" si="49"/>
        <v>0.000743714372307926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0.0130437143723079</v>
      </c>
      <c r="AR70" s="27">
        <f t="shared" si="55"/>
        <v>137.97</v>
      </c>
      <c r="AS70" s="1">
        <f t="shared" si="56"/>
        <v>0.1</v>
      </c>
      <c r="AT70" s="2">
        <f>$E$5/12</f>
        <v>0.0916666666666667</v>
      </c>
      <c r="AU70" s="1">
        <f t="shared" si="57"/>
        <v>110.527968118765</v>
      </c>
    </row>
    <row r="71" s="1" customFormat="1" spans="1:48">
      <c r="A71" s="6"/>
      <c r="B71" s="6"/>
      <c r="C71" s="9">
        <v>11</v>
      </c>
      <c r="D71" s="12">
        <v>4.16969563106667</v>
      </c>
      <c r="E71" s="13">
        <f t="shared" si="58"/>
        <v>10.4987446384194</v>
      </c>
      <c r="F71" s="9" t="s">
        <v>109</v>
      </c>
      <c r="G71" s="6">
        <v>12</v>
      </c>
      <c r="H71" s="11">
        <f t="shared" si="40"/>
        <v>4.16969563106667</v>
      </c>
      <c r="I71" s="11">
        <f t="shared" si="41"/>
        <v>277.319695631067</v>
      </c>
      <c r="J71" s="11">
        <f t="shared" si="42"/>
        <v>0.0297834250502029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2.85101022950803</v>
      </c>
      <c r="P71" s="11">
        <f t="shared" si="45"/>
        <v>0.0849128494879142</v>
      </c>
      <c r="Q71" s="17">
        <f t="shared" si="46"/>
        <v>0.00849128494879142</v>
      </c>
      <c r="R71" s="11">
        <f t="shared" si="47"/>
        <v>0.13797</v>
      </c>
      <c r="S71" s="18">
        <f t="shared" si="48"/>
        <v>0.0615444295773822</v>
      </c>
      <c r="T71" s="3">
        <v>0.01</v>
      </c>
      <c r="U71" s="19">
        <f t="shared" si="49"/>
        <v>0.000615444295773822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0.0129154442957738</v>
      </c>
      <c r="AR71" s="27">
        <f t="shared" si="55"/>
        <v>137.97</v>
      </c>
      <c r="AS71" s="1">
        <f t="shared" si="56"/>
        <v>0.1</v>
      </c>
      <c r="AT71" s="2">
        <f>$E$5/12</f>
        <v>0.0916666666666667</v>
      </c>
      <c r="AU71" s="1">
        <f t="shared" si="57"/>
        <v>109.441051422716</v>
      </c>
      <c r="AV71" s="1">
        <f>SUM(AU60:AU71)</f>
        <v>1769.82098775442</v>
      </c>
    </row>
    <row r="72" s="1" customFormat="1" spans="1:46">
      <c r="A72" s="6"/>
      <c r="B72" s="6"/>
      <c r="C72" s="9">
        <v>12</v>
      </c>
      <c r="D72" s="12">
        <v>-2.98814598877419</v>
      </c>
      <c r="E72" s="13">
        <f t="shared" si="58"/>
        <v>4.16969563106667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-0.84</v>
      </c>
      <c r="E76" s="9"/>
      <c r="F76" s="9"/>
      <c r="G76" s="6">
        <v>1</v>
      </c>
      <c r="H76" s="11">
        <f t="shared" ref="H76:H87" si="60">E77</f>
        <v>-0.84</v>
      </c>
      <c r="I76" s="11">
        <f t="shared" ref="I76:I87" si="61">H76+273.15</f>
        <v>272.31</v>
      </c>
      <c r="J76" s="11">
        <f t="shared" ref="J76:J87" si="62">EXP(($C$18*(I76-$C$16))/($C$19*I76*$C$16))</f>
        <v>0.0156117835034318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0.00122181070152754</v>
      </c>
      <c r="Q76" s="17">
        <f t="shared" ref="Q76:Q87" si="66">P76*$B$78</f>
        <v>0.00015883539119858</v>
      </c>
      <c r="R76" s="11">
        <f t="shared" ref="R76:R87" si="67">L76*$B$78</f>
        <v>0.0101740708333333</v>
      </c>
      <c r="S76" s="18">
        <f t="shared" ref="S76:S87" si="68">Q76/R76</f>
        <v>0.0156117835034318</v>
      </c>
      <c r="T76" s="3">
        <v>0.01</v>
      </c>
      <c r="U76" s="19">
        <f t="shared" ref="U76:U87" si="69">S76*T76</f>
        <v>0.000156117835034318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0.0117561178350343</v>
      </c>
      <c r="AR76" s="27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18.375</v>
      </c>
      <c r="AU76" s="1">
        <f t="shared" ref="AU76:AU87" si="77">AT76*10000*AS76*0.67*AR76*AQ76</f>
        <v>1472.51876484268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-4.27099031670968</v>
      </c>
      <c r="E77" s="13">
        <f t="shared" ref="E77:E88" si="78">D76</f>
        <v>-0.84</v>
      </c>
      <c r="F77" s="9" t="s">
        <v>107</v>
      </c>
      <c r="G77" s="6">
        <v>2</v>
      </c>
      <c r="H77" s="11">
        <f t="shared" si="60"/>
        <v>-4.27099031670968</v>
      </c>
      <c r="I77" s="11">
        <f t="shared" si="61"/>
        <v>268.87900968329</v>
      </c>
      <c r="J77" s="11">
        <f t="shared" si="62"/>
        <v>0.00989236741201691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0.155302355965139</v>
      </c>
      <c r="P77" s="11">
        <f t="shared" si="65"/>
        <v>0.00153630796515899</v>
      </c>
      <c r="Q77" s="17">
        <f t="shared" si="66"/>
        <v>0.000199720035470669</v>
      </c>
      <c r="R77" s="11">
        <f t="shared" si="67"/>
        <v>0.0101740708333333</v>
      </c>
      <c r="S77" s="18">
        <f t="shared" si="68"/>
        <v>0.0196302973256611</v>
      </c>
      <c r="T77" s="3">
        <v>0.01</v>
      </c>
      <c r="U77" s="19">
        <f t="shared" si="69"/>
        <v>0.000196302973256611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0.0117963029732566</v>
      </c>
      <c r="AR77" s="27">
        <f t="shared" si="74"/>
        <v>7.82620833333333</v>
      </c>
      <c r="AS77" s="1">
        <f t="shared" si="75"/>
        <v>0.13</v>
      </c>
      <c r="AT77" s="2">
        <f t="shared" si="76"/>
        <v>18.375</v>
      </c>
      <c r="AU77" s="1">
        <f t="shared" si="77"/>
        <v>1477.55217561063</v>
      </c>
    </row>
    <row r="78" s="1" customFormat="1" spans="1:47">
      <c r="A78" s="6" t="s">
        <v>70</v>
      </c>
      <c r="B78" s="6">
        <f>G8</f>
        <v>0.13</v>
      </c>
      <c r="C78" s="9">
        <v>2</v>
      </c>
      <c r="D78" s="12">
        <v>0.160130574642857</v>
      </c>
      <c r="E78" s="13">
        <f t="shared" si="78"/>
        <v>-4.27099031670968</v>
      </c>
      <c r="F78" s="9" t="s">
        <v>107</v>
      </c>
      <c r="G78" s="6">
        <v>3</v>
      </c>
      <c r="H78" s="11">
        <f t="shared" si="60"/>
        <v>0.160130574642857</v>
      </c>
      <c r="I78" s="11">
        <f t="shared" si="61"/>
        <v>273.310130574643</v>
      </c>
      <c r="J78" s="11">
        <f t="shared" si="62"/>
        <v>0.0177941505411996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0.232028131333313</v>
      </c>
      <c r="P78" s="11">
        <f t="shared" si="65"/>
        <v>0.0041287434987382</v>
      </c>
      <c r="Q78" s="17">
        <f t="shared" si="66"/>
        <v>0.000536736654835966</v>
      </c>
      <c r="R78" s="11">
        <f t="shared" si="67"/>
        <v>0.0101740708333333</v>
      </c>
      <c r="S78" s="18">
        <f t="shared" si="68"/>
        <v>0.0527553487319409</v>
      </c>
      <c r="T78" s="3">
        <v>0.01</v>
      </c>
      <c r="U78" s="19">
        <f t="shared" si="69"/>
        <v>0.000527553487319409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0.0121275534873194</v>
      </c>
      <c r="AR78" s="27">
        <f t="shared" si="74"/>
        <v>7.82620833333333</v>
      </c>
      <c r="AS78" s="1">
        <f t="shared" si="75"/>
        <v>0.13</v>
      </c>
      <c r="AT78" s="2">
        <f t="shared" si="76"/>
        <v>18.375</v>
      </c>
      <c r="AU78" s="1">
        <f t="shared" si="77"/>
        <v>1519.04313416224</v>
      </c>
    </row>
    <row r="79" s="1" customFormat="1" spans="1:47">
      <c r="A79" s="6"/>
      <c r="B79" s="6"/>
      <c r="C79" s="9">
        <v>3</v>
      </c>
      <c r="D79" s="12">
        <v>9.77949192603226</v>
      </c>
      <c r="E79" s="13">
        <f t="shared" si="78"/>
        <v>0.160130574642857</v>
      </c>
      <c r="F79" s="9" t="s">
        <v>107</v>
      </c>
      <c r="G79" s="6">
        <v>4</v>
      </c>
      <c r="H79" s="11">
        <f t="shared" si="60"/>
        <v>9.77949192603226</v>
      </c>
      <c r="I79" s="11">
        <f t="shared" si="61"/>
        <v>282.929491926032</v>
      </c>
      <c r="J79" s="11">
        <f t="shared" si="62"/>
        <v>0.0597460921720686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0.306161471167908</v>
      </c>
      <c r="P79" s="11">
        <f t="shared" si="65"/>
        <v>0.018291951475934</v>
      </c>
      <c r="Q79" s="17">
        <f t="shared" si="66"/>
        <v>0.00237795369187142</v>
      </c>
      <c r="R79" s="11">
        <f t="shared" si="67"/>
        <v>0.0101740708333333</v>
      </c>
      <c r="S79" s="18">
        <f t="shared" si="68"/>
        <v>0.233726866150817</v>
      </c>
      <c r="T79" s="3">
        <v>0.01</v>
      </c>
      <c r="U79" s="19">
        <f t="shared" si="69"/>
        <v>0.00233726866150817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0.0139372686615082</v>
      </c>
      <c r="AR79" s="27">
        <f t="shared" si="74"/>
        <v>7.82620833333333</v>
      </c>
      <c r="AS79" s="1">
        <f t="shared" si="75"/>
        <v>0.13</v>
      </c>
      <c r="AT79" s="2">
        <f t="shared" si="76"/>
        <v>18.375</v>
      </c>
      <c r="AU79" s="1">
        <f t="shared" si="77"/>
        <v>1745.71996663427</v>
      </c>
    </row>
    <row r="80" s="1" customFormat="1" spans="1:47">
      <c r="A80" s="6"/>
      <c r="B80" s="6"/>
      <c r="C80" s="9">
        <v>4</v>
      </c>
      <c r="D80" s="12">
        <v>14.2450927998</v>
      </c>
      <c r="E80" s="13">
        <f t="shared" si="78"/>
        <v>9.77949192603226</v>
      </c>
      <c r="F80" s="9" t="s">
        <v>107</v>
      </c>
      <c r="G80" s="6">
        <v>5</v>
      </c>
      <c r="H80" s="11">
        <f t="shared" si="60"/>
        <v>14.2450927998</v>
      </c>
      <c r="I80" s="11">
        <f t="shared" si="61"/>
        <v>287.3950927998</v>
      </c>
      <c r="J80" s="11">
        <f t="shared" si="62"/>
        <v>0.101986266021397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0.273476043707376</v>
      </c>
      <c r="O80" s="11">
        <f t="shared" si="79"/>
        <v>0.092655559317932</v>
      </c>
      <c r="P80" s="11">
        <f t="shared" si="65"/>
        <v>0.00944959452095998</v>
      </c>
      <c r="Q80" s="17">
        <f t="shared" si="66"/>
        <v>0.0012284472877248</v>
      </c>
      <c r="R80" s="11">
        <f t="shared" si="67"/>
        <v>0.0101740708333333</v>
      </c>
      <c r="S80" s="18">
        <f t="shared" si="68"/>
        <v>0.120742946245276</v>
      </c>
      <c r="T80" s="3">
        <v>0.01</v>
      </c>
      <c r="U80" s="19">
        <f t="shared" si="69"/>
        <v>0.00120742946245276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0.0203074294624528</v>
      </c>
      <c r="AR80" s="27">
        <f t="shared" si="74"/>
        <v>7.82620833333333</v>
      </c>
      <c r="AS80" s="1">
        <f t="shared" si="75"/>
        <v>0.13</v>
      </c>
      <c r="AT80" s="2">
        <f t="shared" si="76"/>
        <v>18.375</v>
      </c>
      <c r="AU80" s="1">
        <f t="shared" si="77"/>
        <v>2543.61783105533</v>
      </c>
    </row>
    <row r="81" s="1" customFormat="1" spans="1:47">
      <c r="A81" s="6"/>
      <c r="B81" s="6"/>
      <c r="C81" s="9">
        <v>5</v>
      </c>
      <c r="D81" s="12">
        <v>17.791861376129</v>
      </c>
      <c r="E81" s="13">
        <f t="shared" si="78"/>
        <v>14.2450927998</v>
      </c>
      <c r="F81" s="9" t="s">
        <v>109</v>
      </c>
      <c r="G81" s="6">
        <v>6</v>
      </c>
      <c r="H81" s="11">
        <f t="shared" si="60"/>
        <v>17.791861376129</v>
      </c>
      <c r="I81" s="11">
        <f t="shared" si="61"/>
        <v>290.941861376129</v>
      </c>
      <c r="J81" s="11">
        <f t="shared" si="62"/>
        <v>0.154138341946189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0.161468048130305</v>
      </c>
      <c r="P81" s="11">
        <f t="shared" si="65"/>
        <v>0.0248884172160928</v>
      </c>
      <c r="Q81" s="17">
        <f t="shared" si="66"/>
        <v>0.00323549423809206</v>
      </c>
      <c r="R81" s="11">
        <f t="shared" si="67"/>
        <v>0.0101740708333333</v>
      </c>
      <c r="S81" s="18">
        <f t="shared" si="68"/>
        <v>0.318013732270431</v>
      </c>
      <c r="T81" s="3">
        <v>0.01</v>
      </c>
      <c r="U81" s="19">
        <f t="shared" si="69"/>
        <v>0.00318013732270431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0.0222801373227043</v>
      </c>
      <c r="AR81" s="27">
        <f t="shared" si="74"/>
        <v>7.82620833333333</v>
      </c>
      <c r="AS81" s="1">
        <f t="shared" si="75"/>
        <v>0.13</v>
      </c>
      <c r="AT81" s="2">
        <f t="shared" si="76"/>
        <v>18.375</v>
      </c>
      <c r="AU81" s="1">
        <f t="shared" si="77"/>
        <v>2790.71039873242</v>
      </c>
    </row>
    <row r="82" s="1" customFormat="1" spans="1:47">
      <c r="A82" s="6"/>
      <c r="B82" s="6"/>
      <c r="C82" s="9">
        <v>6</v>
      </c>
      <c r="D82" s="12">
        <v>21.8190277673333</v>
      </c>
      <c r="E82" s="13">
        <f t="shared" si="78"/>
        <v>17.791861376129</v>
      </c>
      <c r="F82" s="9" t="s">
        <v>107</v>
      </c>
      <c r="G82" s="6">
        <v>7</v>
      </c>
      <c r="H82" s="11">
        <f t="shared" si="60"/>
        <v>21.8190277673333</v>
      </c>
      <c r="I82" s="11">
        <f t="shared" si="61"/>
        <v>294.969027767333</v>
      </c>
      <c r="J82" s="11">
        <f t="shared" si="62"/>
        <v>0.243413751236081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0.214841714247546</v>
      </c>
      <c r="P82" s="11">
        <f t="shared" si="65"/>
        <v>0.0522954275869853</v>
      </c>
      <c r="Q82" s="17">
        <f t="shared" si="66"/>
        <v>0.00679840558630809</v>
      </c>
      <c r="R82" s="11">
        <f t="shared" si="67"/>
        <v>0.0101740708333333</v>
      </c>
      <c r="S82" s="18">
        <f t="shared" si="68"/>
        <v>0.668208989073919</v>
      </c>
      <c r="T82" s="3">
        <v>0.01</v>
      </c>
      <c r="U82" s="19">
        <f t="shared" si="69"/>
        <v>0.00668208989073919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0.0257820898907392</v>
      </c>
      <c r="AR82" s="27">
        <f t="shared" si="74"/>
        <v>7.82620833333333</v>
      </c>
      <c r="AS82" s="1">
        <f t="shared" si="75"/>
        <v>0.13</v>
      </c>
      <c r="AT82" s="2">
        <f t="shared" si="76"/>
        <v>18.375</v>
      </c>
      <c r="AU82" s="1">
        <f t="shared" si="77"/>
        <v>3229.34932208967</v>
      </c>
    </row>
    <row r="83" s="1" customFormat="1" spans="1:47">
      <c r="A83" s="6"/>
      <c r="B83" s="6"/>
      <c r="C83" s="9">
        <v>7</v>
      </c>
      <c r="D83" s="12">
        <v>23.6261179251613</v>
      </c>
      <c r="E83" s="13">
        <f t="shared" si="78"/>
        <v>21.8190277673333</v>
      </c>
      <c r="F83" s="9" t="s">
        <v>107</v>
      </c>
      <c r="G83" s="6">
        <v>8</v>
      </c>
      <c r="H83" s="11">
        <f t="shared" si="60"/>
        <v>23.6261179251613</v>
      </c>
      <c r="I83" s="11">
        <f t="shared" si="61"/>
        <v>296.776117925161</v>
      </c>
      <c r="J83" s="11">
        <f t="shared" si="62"/>
        <v>0.297602877872159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0.240808369993894</v>
      </c>
      <c r="P83" s="11">
        <f t="shared" si="65"/>
        <v>0.0716652639258865</v>
      </c>
      <c r="Q83" s="17">
        <f t="shared" si="66"/>
        <v>0.00931648431036525</v>
      </c>
      <c r="R83" s="11">
        <f t="shared" si="67"/>
        <v>0.0101740708333333</v>
      </c>
      <c r="S83" s="18">
        <f t="shared" si="68"/>
        <v>0.915708614868461</v>
      </c>
      <c r="T83" s="3">
        <v>0.01</v>
      </c>
      <c r="U83" s="19">
        <f t="shared" si="69"/>
        <v>0.00915708614868461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0.0282570861486846</v>
      </c>
      <c r="AR83" s="27">
        <f t="shared" si="74"/>
        <v>7.82620833333333</v>
      </c>
      <c r="AS83" s="1">
        <f t="shared" si="75"/>
        <v>0.13</v>
      </c>
      <c r="AT83" s="2">
        <f t="shared" si="76"/>
        <v>18.375</v>
      </c>
      <c r="AU83" s="1">
        <f t="shared" si="77"/>
        <v>3539.35628900516</v>
      </c>
    </row>
    <row r="84" s="1" customFormat="1" spans="1:47">
      <c r="A84" s="6"/>
      <c r="B84" s="6"/>
      <c r="C84" s="9">
        <v>8</v>
      </c>
      <c r="D84" s="12">
        <v>23.6419813864516</v>
      </c>
      <c r="E84" s="13">
        <f t="shared" si="78"/>
        <v>23.6261179251613</v>
      </c>
      <c r="F84" s="9" t="s">
        <v>107</v>
      </c>
      <c r="G84" s="6">
        <v>9</v>
      </c>
      <c r="H84" s="11">
        <f t="shared" si="60"/>
        <v>23.6419813864516</v>
      </c>
      <c r="I84" s="11">
        <f t="shared" si="61"/>
        <v>296.791981386452</v>
      </c>
      <c r="J84" s="11">
        <f t="shared" si="62"/>
        <v>0.298125214617214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0.247405189401341</v>
      </c>
      <c r="P84" s="11">
        <f t="shared" si="65"/>
        <v>0.0737577251876871</v>
      </c>
      <c r="Q84" s="17">
        <f t="shared" si="66"/>
        <v>0.00958850427439933</v>
      </c>
      <c r="R84" s="11">
        <f t="shared" si="67"/>
        <v>0.0101740708333333</v>
      </c>
      <c r="S84" s="18">
        <f t="shared" si="68"/>
        <v>0.942445205215647</v>
      </c>
      <c r="T84" s="3">
        <v>0.01</v>
      </c>
      <c r="U84" s="19">
        <f t="shared" si="69"/>
        <v>0.00942445205215647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0.0210244520521565</v>
      </c>
      <c r="AR84" s="27">
        <f t="shared" si="74"/>
        <v>7.82620833333333</v>
      </c>
      <c r="AS84" s="1">
        <f t="shared" si="75"/>
        <v>0.13</v>
      </c>
      <c r="AT84" s="2">
        <f t="shared" si="76"/>
        <v>18.375</v>
      </c>
      <c r="AU84" s="1">
        <f t="shared" si="77"/>
        <v>2633.42887522574</v>
      </c>
    </row>
    <row r="85" s="1" customFormat="1" spans="1:47">
      <c r="A85" s="6"/>
      <c r="B85" s="6"/>
      <c r="C85" s="9">
        <v>9</v>
      </c>
      <c r="D85" s="12">
        <v>16.0038105906667</v>
      </c>
      <c r="E85" s="13">
        <f t="shared" si="78"/>
        <v>23.6419813864516</v>
      </c>
      <c r="F85" s="9" t="s">
        <v>107</v>
      </c>
      <c r="G85" s="6">
        <v>10</v>
      </c>
      <c r="H85" s="11">
        <f t="shared" si="60"/>
        <v>16.0038105906667</v>
      </c>
      <c r="I85" s="11">
        <f t="shared" si="61"/>
        <v>289.153810590667</v>
      </c>
      <c r="J85" s="11">
        <f t="shared" si="62"/>
        <v>0.125324062425694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0.251909547546987</v>
      </c>
      <c r="P85" s="11">
        <f t="shared" si="65"/>
        <v>0.031570327862407</v>
      </c>
      <c r="Q85" s="17">
        <f t="shared" si="66"/>
        <v>0.00410414262211291</v>
      </c>
      <c r="R85" s="11">
        <f t="shared" si="67"/>
        <v>0.0101740708333333</v>
      </c>
      <c r="S85" s="18">
        <f t="shared" si="68"/>
        <v>0.403392377480458</v>
      </c>
      <c r="T85" s="3">
        <v>0.01</v>
      </c>
      <c r="U85" s="19">
        <f t="shared" si="69"/>
        <v>0.00403392377480458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0.0156339237748046</v>
      </c>
      <c r="AR85" s="27">
        <f t="shared" si="74"/>
        <v>7.82620833333333</v>
      </c>
      <c r="AS85" s="1">
        <f t="shared" si="75"/>
        <v>0.13</v>
      </c>
      <c r="AT85" s="2">
        <f t="shared" si="76"/>
        <v>18.375</v>
      </c>
      <c r="AU85" s="1">
        <f t="shared" si="77"/>
        <v>1958.23540130863</v>
      </c>
    </row>
    <row r="86" s="1" customFormat="1" spans="1:47">
      <c r="A86" s="6"/>
      <c r="B86" s="6"/>
      <c r="C86" s="9">
        <v>10</v>
      </c>
      <c r="D86" s="12">
        <v>10.4987446384194</v>
      </c>
      <c r="E86" s="13">
        <f t="shared" si="78"/>
        <v>16.0038105906667</v>
      </c>
      <c r="F86" s="9" t="s">
        <v>107</v>
      </c>
      <c r="G86" s="6">
        <v>11</v>
      </c>
      <c r="H86" s="11">
        <f t="shared" si="60"/>
        <v>10.4987446384194</v>
      </c>
      <c r="I86" s="11">
        <f t="shared" si="61"/>
        <v>283.648744638419</v>
      </c>
      <c r="J86" s="11">
        <f t="shared" si="62"/>
        <v>0.0651940627575815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0.209322258700351</v>
      </c>
      <c r="O86" s="11">
        <f t="shared" si="79"/>
        <v>0.0892790443175623</v>
      </c>
      <c r="P86" s="11">
        <f t="shared" si="65"/>
        <v>0.00582046361817606</v>
      </c>
      <c r="Q86" s="17">
        <f t="shared" si="66"/>
        <v>0.000756660270362888</v>
      </c>
      <c r="R86" s="11">
        <f t="shared" si="67"/>
        <v>0.0101740708333333</v>
      </c>
      <c r="S86" s="18">
        <f t="shared" si="68"/>
        <v>0.0743714372307928</v>
      </c>
      <c r="T86" s="3">
        <v>0.01</v>
      </c>
      <c r="U86" s="19">
        <f t="shared" si="69"/>
        <v>0.000743714372307928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0.0123437143723079</v>
      </c>
      <c r="AR86" s="27">
        <f t="shared" si="74"/>
        <v>7.82620833333333</v>
      </c>
      <c r="AS86" s="1">
        <f t="shared" si="75"/>
        <v>0.13</v>
      </c>
      <c r="AT86" s="2">
        <f t="shared" si="76"/>
        <v>18.375</v>
      </c>
      <c r="AU86" s="1">
        <f t="shared" si="77"/>
        <v>1546.1184802788</v>
      </c>
    </row>
    <row r="87" s="1" customFormat="1" spans="1:48">
      <c r="A87" s="6"/>
      <c r="B87" s="6"/>
      <c r="C87" s="9">
        <v>11</v>
      </c>
      <c r="D87" s="12">
        <v>4.16969563106667</v>
      </c>
      <c r="E87" s="13">
        <f t="shared" si="78"/>
        <v>10.4987446384194</v>
      </c>
      <c r="F87" s="9" t="s">
        <v>109</v>
      </c>
      <c r="G87" s="6">
        <v>12</v>
      </c>
      <c r="H87" s="11">
        <f t="shared" si="60"/>
        <v>4.16969563106667</v>
      </c>
      <c r="I87" s="11">
        <f t="shared" si="61"/>
        <v>277.319695631067</v>
      </c>
      <c r="J87" s="11">
        <f t="shared" si="62"/>
        <v>0.0297834250502029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0.16172066403272</v>
      </c>
      <c r="P87" s="11">
        <f t="shared" si="65"/>
        <v>0.00481659527628755</v>
      </c>
      <c r="Q87" s="17">
        <f t="shared" si="66"/>
        <v>0.000626157385917382</v>
      </c>
      <c r="R87" s="11">
        <f t="shared" si="67"/>
        <v>0.0101740708333333</v>
      </c>
      <c r="S87" s="18">
        <f t="shared" si="68"/>
        <v>0.0615444295773824</v>
      </c>
      <c r="T87" s="3">
        <v>0.01</v>
      </c>
      <c r="U87" s="19">
        <f t="shared" si="69"/>
        <v>0.000615444295773824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0.0122154442957738</v>
      </c>
      <c r="AR87" s="27">
        <f t="shared" si="74"/>
        <v>7.82620833333333</v>
      </c>
      <c r="AS87" s="1">
        <f t="shared" si="75"/>
        <v>0.13</v>
      </c>
      <c r="AT87" s="2">
        <f t="shared" si="76"/>
        <v>18.375</v>
      </c>
      <c r="AU87" s="1">
        <f t="shared" si="77"/>
        <v>1530.0519439175</v>
      </c>
      <c r="AV87" s="1">
        <f>SUM(AU76:AU87)</f>
        <v>25985.7025828631</v>
      </c>
    </row>
    <row r="88" s="1" customFormat="1" spans="1:46">
      <c r="A88" s="6"/>
      <c r="B88" s="6"/>
      <c r="C88" s="9">
        <v>12</v>
      </c>
      <c r="D88" s="12">
        <v>-2.98814598877419</v>
      </c>
      <c r="E88" s="13">
        <f t="shared" si="78"/>
        <v>4.16969563106667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-0.84</v>
      </c>
      <c r="E91" s="9"/>
      <c r="F91" s="9"/>
      <c r="G91" s="6">
        <v>1</v>
      </c>
      <c r="H91" s="11">
        <f t="shared" ref="H91:H102" si="80">E92</f>
        <v>-0.84</v>
      </c>
      <c r="I91" s="11">
        <f t="shared" ref="I91:I102" si="81">H91+273.15</f>
        <v>272.31</v>
      </c>
      <c r="J91" s="11">
        <f t="shared" ref="J91:J102" si="82">EXP(($C$18*(I91-$C$16))/($C$19*I91*$C$16))</f>
        <v>0.0156117835034318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0.00118524660358054</v>
      </c>
      <c r="Q91" s="17">
        <f t="shared" ref="Q91:Q102" si="86">P91*$B$93</f>
        <v>0.000213344388644497</v>
      </c>
      <c r="R91" s="11">
        <f t="shared" ref="R91:R102" si="87">L91*$B$93</f>
        <v>0.0136656</v>
      </c>
      <c r="S91" s="18">
        <f t="shared" ref="S91:S102" si="88">Q91/R91</f>
        <v>0.0156117835034318</v>
      </c>
      <c r="T91" s="3">
        <v>0.01</v>
      </c>
      <c r="U91" s="19">
        <f t="shared" ref="U91:U102" si="89">S91*T91</f>
        <v>0.000156117835034318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0.0149561178350343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83.6033333333333</v>
      </c>
      <c r="AU91" s="1">
        <f t="shared" ref="AU91:AU102" si="96">AT91*10000*AS91*0.67*AR91*AQ91</f>
        <v>11448.4312078509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-4.27099031670968</v>
      </c>
      <c r="E92" s="13">
        <f t="shared" ref="E92:E103" si="97">D91</f>
        <v>-0.84</v>
      </c>
      <c r="F92" s="9" t="s">
        <v>107</v>
      </c>
      <c r="G92" s="6">
        <v>2</v>
      </c>
      <c r="H92" s="11">
        <f t="shared" si="80"/>
        <v>-4.27099031670968</v>
      </c>
      <c r="I92" s="11">
        <f t="shared" si="81"/>
        <v>268.87900968329</v>
      </c>
      <c r="J92" s="11">
        <f t="shared" si="82"/>
        <v>0.00989236741201691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0.150654753396419</v>
      </c>
      <c r="P92" s="11">
        <f t="shared" si="85"/>
        <v>0.00149033217296418</v>
      </c>
      <c r="Q92" s="17">
        <f t="shared" si="86"/>
        <v>0.000268259791133553</v>
      </c>
      <c r="R92" s="11">
        <f t="shared" si="87"/>
        <v>0.0136656</v>
      </c>
      <c r="S92" s="18">
        <f t="shared" si="88"/>
        <v>0.019630297325661</v>
      </c>
      <c r="T92" s="3">
        <v>0.01</v>
      </c>
      <c r="U92" s="19">
        <f t="shared" si="89"/>
        <v>0.00019630297325661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0.0149963029732566</v>
      </c>
      <c r="AR92" s="27">
        <f t="shared" si="93"/>
        <v>7.592</v>
      </c>
      <c r="AS92" s="1">
        <f t="shared" si="94"/>
        <v>0.18</v>
      </c>
      <c r="AT92" s="2">
        <f t="shared" si="95"/>
        <v>83.6033333333333</v>
      </c>
      <c r="AU92" s="1">
        <f t="shared" si="96"/>
        <v>11479.1916495371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0.160130574642857</v>
      </c>
      <c r="E93" s="13">
        <f t="shared" si="97"/>
        <v>-4.27099031670968</v>
      </c>
      <c r="F93" s="9" t="s">
        <v>107</v>
      </c>
      <c r="G93" s="6">
        <v>3</v>
      </c>
      <c r="H93" s="11">
        <f t="shared" si="80"/>
        <v>0.160130574642857</v>
      </c>
      <c r="I93" s="11">
        <f t="shared" si="81"/>
        <v>273.310130574643</v>
      </c>
      <c r="J93" s="11">
        <f t="shared" si="82"/>
        <v>0.0177941505411996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0.225084421223455</v>
      </c>
      <c r="P93" s="11">
        <f t="shared" si="85"/>
        <v>0.00400518607572894</v>
      </c>
      <c r="Q93" s="17">
        <f t="shared" si="86"/>
        <v>0.000720933493631209</v>
      </c>
      <c r="R93" s="11">
        <f t="shared" si="87"/>
        <v>0.0136656</v>
      </c>
      <c r="S93" s="18">
        <f t="shared" si="88"/>
        <v>0.0527553487319407</v>
      </c>
      <c r="T93" s="3">
        <v>0.01</v>
      </c>
      <c r="U93" s="19">
        <f t="shared" si="89"/>
        <v>0.000527553487319407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0.0153275534873194</v>
      </c>
      <c r="AR93" s="27">
        <f t="shared" si="93"/>
        <v>7.592</v>
      </c>
      <c r="AS93" s="1">
        <f t="shared" si="94"/>
        <v>0.18</v>
      </c>
      <c r="AT93" s="2">
        <f t="shared" si="95"/>
        <v>83.6033333333333</v>
      </c>
      <c r="AU93" s="1">
        <f t="shared" si="96"/>
        <v>11732.7533534927</v>
      </c>
    </row>
    <row r="94" s="1" customFormat="1" spans="1:47">
      <c r="A94" s="6"/>
      <c r="B94" s="6"/>
      <c r="C94" s="9">
        <v>3</v>
      </c>
      <c r="D94" s="12">
        <v>9.77949192603226</v>
      </c>
      <c r="E94" s="13">
        <f t="shared" si="97"/>
        <v>0.160130574642857</v>
      </c>
      <c r="F94" s="9" t="s">
        <v>107</v>
      </c>
      <c r="G94" s="6">
        <v>4</v>
      </c>
      <c r="H94" s="11">
        <f t="shared" si="80"/>
        <v>9.77949192603226</v>
      </c>
      <c r="I94" s="11">
        <f t="shared" si="81"/>
        <v>282.929491926032</v>
      </c>
      <c r="J94" s="11">
        <f t="shared" si="82"/>
        <v>0.0597460921720686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0.296999235147726</v>
      </c>
      <c r="P94" s="11">
        <f t="shared" si="85"/>
        <v>0.0177445436781699</v>
      </c>
      <c r="Q94" s="17">
        <f t="shared" si="86"/>
        <v>0.00319401786207059</v>
      </c>
      <c r="R94" s="11">
        <f t="shared" si="87"/>
        <v>0.0136656</v>
      </c>
      <c r="S94" s="18">
        <f t="shared" si="88"/>
        <v>0.233726866150816</v>
      </c>
      <c r="T94" s="3">
        <v>0.01</v>
      </c>
      <c r="U94" s="19">
        <f t="shared" si="89"/>
        <v>0.00233726866150816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0.0171372686615082</v>
      </c>
      <c r="AR94" s="27">
        <f t="shared" si="93"/>
        <v>7.592</v>
      </c>
      <c r="AS94" s="1">
        <f t="shared" si="94"/>
        <v>0.18</v>
      </c>
      <c r="AT94" s="2">
        <f t="shared" si="95"/>
        <v>83.6033333333333</v>
      </c>
      <c r="AU94" s="1">
        <f t="shared" si="96"/>
        <v>13118.0326021606</v>
      </c>
    </row>
    <row r="95" s="1" customFormat="1" spans="1:47">
      <c r="A95" s="6"/>
      <c r="B95" s="6"/>
      <c r="C95" s="9">
        <v>4</v>
      </c>
      <c r="D95" s="12">
        <v>14.2450927998</v>
      </c>
      <c r="E95" s="13">
        <f t="shared" si="97"/>
        <v>9.77949192603226</v>
      </c>
      <c r="F95" s="9" t="s">
        <v>107</v>
      </c>
      <c r="G95" s="6">
        <v>5</v>
      </c>
      <c r="H95" s="11">
        <f t="shared" si="80"/>
        <v>14.2450927998</v>
      </c>
      <c r="I95" s="11">
        <f t="shared" si="81"/>
        <v>287.3950927998</v>
      </c>
      <c r="J95" s="11">
        <f t="shared" si="82"/>
        <v>0.101986266021397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0.265291956896079</v>
      </c>
      <c r="O95" s="11">
        <f t="shared" si="98"/>
        <v>0.0898827345734778</v>
      </c>
      <c r="P95" s="11">
        <f t="shared" si="85"/>
        <v>0.00916680447894136</v>
      </c>
      <c r="Q95" s="17">
        <f t="shared" si="86"/>
        <v>0.00165002480620944</v>
      </c>
      <c r="R95" s="11">
        <f t="shared" si="87"/>
        <v>0.0136656</v>
      </c>
      <c r="S95" s="18">
        <f t="shared" si="88"/>
        <v>0.120742946245276</v>
      </c>
      <c r="T95" s="3">
        <v>0.01</v>
      </c>
      <c r="U95" s="19">
        <f t="shared" si="89"/>
        <v>0.00120742946245276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0.0283074294624528</v>
      </c>
      <c r="AR95" s="27">
        <f t="shared" si="93"/>
        <v>7.592</v>
      </c>
      <c r="AS95" s="1">
        <f t="shared" si="94"/>
        <v>0.18</v>
      </c>
      <c r="AT95" s="2">
        <f t="shared" si="95"/>
        <v>83.6033333333333</v>
      </c>
      <c r="AU95" s="1">
        <f t="shared" si="96"/>
        <v>21668.434445792</v>
      </c>
    </row>
    <row r="96" s="1" customFormat="1" spans="1:47">
      <c r="A96" s="6"/>
      <c r="B96" s="6"/>
      <c r="C96" s="9">
        <v>5</v>
      </c>
      <c r="D96" s="12">
        <v>17.791861376129</v>
      </c>
      <c r="E96" s="13">
        <f t="shared" si="97"/>
        <v>14.2450927998</v>
      </c>
      <c r="F96" s="9" t="s">
        <v>109</v>
      </c>
      <c r="G96" s="6">
        <v>6</v>
      </c>
      <c r="H96" s="11">
        <f t="shared" si="80"/>
        <v>17.791861376129</v>
      </c>
      <c r="I96" s="11">
        <f t="shared" si="81"/>
        <v>290.941861376129</v>
      </c>
      <c r="J96" s="11">
        <f t="shared" si="82"/>
        <v>0.154138341946189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0.156635930094536</v>
      </c>
      <c r="P96" s="11">
        <f t="shared" si="85"/>
        <v>0.0241436025539711</v>
      </c>
      <c r="Q96" s="17">
        <f t="shared" si="86"/>
        <v>0.00434584845971479</v>
      </c>
      <c r="R96" s="11">
        <f t="shared" si="87"/>
        <v>0.0136656</v>
      </c>
      <c r="S96" s="18">
        <f t="shared" si="88"/>
        <v>0.31801373227043</v>
      </c>
      <c r="T96" s="3">
        <v>0.01</v>
      </c>
      <c r="U96" s="19">
        <f t="shared" si="89"/>
        <v>0.0031801373227043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0.0302801373227043</v>
      </c>
      <c r="AR96" s="27">
        <f t="shared" si="93"/>
        <v>7.592</v>
      </c>
      <c r="AS96" s="1">
        <f t="shared" si="94"/>
        <v>0.18</v>
      </c>
      <c r="AT96" s="2">
        <f t="shared" si="95"/>
        <v>83.6033333333333</v>
      </c>
      <c r="AU96" s="1">
        <f t="shared" si="96"/>
        <v>23178.4793973217</v>
      </c>
    </row>
    <row r="97" s="1" customFormat="1" spans="1:47">
      <c r="A97" s="6"/>
      <c r="B97" s="6"/>
      <c r="C97" s="9">
        <v>6</v>
      </c>
      <c r="D97" s="12">
        <v>21.8190277673333</v>
      </c>
      <c r="E97" s="13">
        <f t="shared" si="97"/>
        <v>17.791861376129</v>
      </c>
      <c r="F97" s="9" t="s">
        <v>107</v>
      </c>
      <c r="G97" s="6">
        <v>7</v>
      </c>
      <c r="H97" s="11">
        <f t="shared" si="80"/>
        <v>21.8190277673333</v>
      </c>
      <c r="I97" s="11">
        <f t="shared" si="81"/>
        <v>294.969027767333</v>
      </c>
      <c r="J97" s="11">
        <f t="shared" si="82"/>
        <v>0.243413751236081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0.208412327540565</v>
      </c>
      <c r="P97" s="11">
        <f t="shared" si="85"/>
        <v>0.0507304264504918</v>
      </c>
      <c r="Q97" s="17">
        <f t="shared" si="86"/>
        <v>0.00913147676108852</v>
      </c>
      <c r="R97" s="11">
        <f t="shared" si="87"/>
        <v>0.0136656</v>
      </c>
      <c r="S97" s="18">
        <f t="shared" si="88"/>
        <v>0.668208989073917</v>
      </c>
      <c r="T97" s="3">
        <v>0.01</v>
      </c>
      <c r="U97" s="19">
        <f t="shared" si="89"/>
        <v>0.00668208989073917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0.0337820898907392</v>
      </c>
      <c r="AR97" s="27">
        <f t="shared" si="93"/>
        <v>7.592</v>
      </c>
      <c r="AS97" s="1">
        <f t="shared" si="94"/>
        <v>0.18</v>
      </c>
      <c r="AT97" s="2">
        <f t="shared" si="95"/>
        <v>83.6033333333333</v>
      </c>
      <c r="AU97" s="1">
        <f t="shared" si="96"/>
        <v>25859.1124005192</v>
      </c>
    </row>
    <row r="98" s="1" customFormat="1" spans="1:47">
      <c r="A98" s="6"/>
      <c r="B98" s="6"/>
      <c r="C98" s="9">
        <v>7</v>
      </c>
      <c r="D98" s="12">
        <v>23.6261179251613</v>
      </c>
      <c r="E98" s="13">
        <f t="shared" si="97"/>
        <v>21.8190277673333</v>
      </c>
      <c r="F98" s="9" t="s">
        <v>107</v>
      </c>
      <c r="G98" s="6">
        <v>8</v>
      </c>
      <c r="H98" s="11">
        <f t="shared" si="80"/>
        <v>23.6261179251613</v>
      </c>
      <c r="I98" s="11">
        <f t="shared" si="81"/>
        <v>296.776117925161</v>
      </c>
      <c r="J98" s="11">
        <f t="shared" si="82"/>
        <v>0.297602877872159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0.233601901090074</v>
      </c>
      <c r="P98" s="11">
        <f t="shared" si="85"/>
        <v>0.0695205980408134</v>
      </c>
      <c r="Q98" s="17">
        <f t="shared" si="86"/>
        <v>0.0125137076473464</v>
      </c>
      <c r="R98" s="11">
        <f t="shared" si="87"/>
        <v>0.0136656</v>
      </c>
      <c r="S98" s="18">
        <f t="shared" si="88"/>
        <v>0.915708614868458</v>
      </c>
      <c r="T98" s="3">
        <v>0.01</v>
      </c>
      <c r="U98" s="19">
        <f t="shared" si="89"/>
        <v>0.00915708614868458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0.0362570861486846</v>
      </c>
      <c r="AR98" s="27">
        <f t="shared" si="93"/>
        <v>7.592</v>
      </c>
      <c r="AS98" s="1">
        <f t="shared" si="94"/>
        <v>0.18</v>
      </c>
      <c r="AT98" s="2">
        <f t="shared" si="95"/>
        <v>83.6033333333333</v>
      </c>
      <c r="AU98" s="1">
        <f t="shared" si="96"/>
        <v>27753.6431010198</v>
      </c>
    </row>
    <row r="99" s="1" customFormat="1" spans="1:47">
      <c r="A99" s="6"/>
      <c r="B99" s="6"/>
      <c r="C99" s="9">
        <v>8</v>
      </c>
      <c r="D99" s="12">
        <v>23.6419813864516</v>
      </c>
      <c r="E99" s="13">
        <f t="shared" si="97"/>
        <v>23.6261179251613</v>
      </c>
      <c r="F99" s="9" t="s">
        <v>107</v>
      </c>
      <c r="G99" s="6">
        <v>9</v>
      </c>
      <c r="H99" s="11">
        <f t="shared" si="80"/>
        <v>23.6419813864516</v>
      </c>
      <c r="I99" s="11">
        <f t="shared" si="81"/>
        <v>296.791981386452</v>
      </c>
      <c r="J99" s="11">
        <f t="shared" si="82"/>
        <v>0.298125214617214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0.24000130304926</v>
      </c>
      <c r="P99" s="11">
        <f t="shared" si="85"/>
        <v>0.0715504399799717</v>
      </c>
      <c r="Q99" s="17">
        <f t="shared" si="86"/>
        <v>0.0128790791963949</v>
      </c>
      <c r="R99" s="11">
        <f t="shared" si="87"/>
        <v>0.0136656</v>
      </c>
      <c r="S99" s="18">
        <f t="shared" si="88"/>
        <v>0.942445205215644</v>
      </c>
      <c r="T99" s="3">
        <v>0.01</v>
      </c>
      <c r="U99" s="19">
        <f t="shared" si="89"/>
        <v>0.00942445205215644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0.0242244520521564</v>
      </c>
      <c r="AR99" s="27">
        <f t="shared" si="93"/>
        <v>7.592</v>
      </c>
      <c r="AS99" s="1">
        <f t="shared" si="94"/>
        <v>0.18</v>
      </c>
      <c r="AT99" s="2">
        <f t="shared" si="95"/>
        <v>83.6033333333333</v>
      </c>
      <c r="AU99" s="1">
        <f t="shared" si="96"/>
        <v>18543.0454564454</v>
      </c>
    </row>
    <row r="100" s="1" customFormat="1" spans="1:47">
      <c r="A100" s="6"/>
      <c r="B100" s="6"/>
      <c r="C100" s="9">
        <v>9</v>
      </c>
      <c r="D100" s="12">
        <v>16.0038105906667</v>
      </c>
      <c r="E100" s="13">
        <f t="shared" si="97"/>
        <v>23.6419813864516</v>
      </c>
      <c r="F100" s="9" t="s">
        <v>107</v>
      </c>
      <c r="G100" s="6">
        <v>10</v>
      </c>
      <c r="H100" s="11">
        <f t="shared" si="80"/>
        <v>16.0038105906667</v>
      </c>
      <c r="I100" s="11">
        <f t="shared" si="81"/>
        <v>289.153810590667</v>
      </c>
      <c r="J100" s="11">
        <f t="shared" si="82"/>
        <v>0.125324062425694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0.244370863069289</v>
      </c>
      <c r="P100" s="11">
        <f t="shared" si="85"/>
        <v>0.0306255492983163</v>
      </c>
      <c r="Q100" s="17">
        <f t="shared" si="86"/>
        <v>0.00551259887369694</v>
      </c>
      <c r="R100" s="11">
        <f t="shared" si="87"/>
        <v>0.0136656</v>
      </c>
      <c r="S100" s="18">
        <f t="shared" si="88"/>
        <v>0.403392377480457</v>
      </c>
      <c r="T100" s="3">
        <v>0.01</v>
      </c>
      <c r="U100" s="19">
        <f t="shared" si="89"/>
        <v>0.00403392377480457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0.0188339237748046</v>
      </c>
      <c r="AR100" s="27">
        <f t="shared" si="93"/>
        <v>7.592</v>
      </c>
      <c r="AS100" s="1">
        <f t="shared" si="94"/>
        <v>0.18</v>
      </c>
      <c r="AT100" s="2">
        <f t="shared" si="95"/>
        <v>83.6033333333333</v>
      </c>
      <c r="AU100" s="1">
        <f t="shared" si="96"/>
        <v>14416.7679800353</v>
      </c>
    </row>
    <row r="101" s="1" customFormat="1" spans="1:47">
      <c r="A101" s="6"/>
      <c r="B101" s="6"/>
      <c r="C101" s="9">
        <v>10</v>
      </c>
      <c r="D101" s="12">
        <v>10.4987446384194</v>
      </c>
      <c r="E101" s="13">
        <f t="shared" si="97"/>
        <v>16.0038105906667</v>
      </c>
      <c r="F101" s="9" t="s">
        <v>107</v>
      </c>
      <c r="G101" s="6">
        <v>11</v>
      </c>
      <c r="H101" s="11">
        <f t="shared" si="80"/>
        <v>10.4987446384194</v>
      </c>
      <c r="I101" s="11">
        <f t="shared" si="81"/>
        <v>283.648744638419</v>
      </c>
      <c r="J101" s="11">
        <f t="shared" si="82"/>
        <v>0.0651940627575815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0.203058048082424</v>
      </c>
      <c r="O101" s="11">
        <f t="shared" si="98"/>
        <v>0.0866072656885487</v>
      </c>
      <c r="P101" s="11">
        <f t="shared" si="85"/>
        <v>0.00564627951456178</v>
      </c>
      <c r="Q101" s="17">
        <f t="shared" si="86"/>
        <v>0.00101633031262112</v>
      </c>
      <c r="R101" s="11">
        <f t="shared" si="87"/>
        <v>0.0136656</v>
      </c>
      <c r="S101" s="18">
        <f t="shared" si="88"/>
        <v>0.0743714372307927</v>
      </c>
      <c r="T101" s="3">
        <v>0.01</v>
      </c>
      <c r="U101" s="19">
        <f t="shared" si="89"/>
        <v>0.000743714372307927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0.0155437143723079</v>
      </c>
      <c r="AR101" s="27">
        <f t="shared" si="93"/>
        <v>7.592</v>
      </c>
      <c r="AS101" s="1">
        <f t="shared" si="94"/>
        <v>0.18</v>
      </c>
      <c r="AT101" s="2">
        <f t="shared" si="95"/>
        <v>83.6033333333333</v>
      </c>
      <c r="AU101" s="1">
        <f t="shared" si="96"/>
        <v>11898.217616941</v>
      </c>
    </row>
    <row r="102" s="1" customFormat="1" spans="1:48">
      <c r="A102" s="6"/>
      <c r="B102" s="6"/>
      <c r="C102" s="9">
        <v>11</v>
      </c>
      <c r="D102" s="12">
        <v>4.16969563106667</v>
      </c>
      <c r="E102" s="13">
        <f t="shared" si="97"/>
        <v>10.4987446384194</v>
      </c>
      <c r="F102" s="9" t="s">
        <v>109</v>
      </c>
      <c r="G102" s="6">
        <v>12</v>
      </c>
      <c r="H102" s="11">
        <f t="shared" si="80"/>
        <v>4.16969563106667</v>
      </c>
      <c r="I102" s="11">
        <f t="shared" si="81"/>
        <v>277.319695631067</v>
      </c>
      <c r="J102" s="11">
        <f t="shared" si="82"/>
        <v>0.0297834250502029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0.156880986173987</v>
      </c>
      <c r="P102" s="11">
        <f t="shared" si="85"/>
        <v>0.00467245309351486</v>
      </c>
      <c r="Q102" s="17">
        <f t="shared" si="86"/>
        <v>0.000841041556832675</v>
      </c>
      <c r="R102" s="11">
        <f t="shared" si="87"/>
        <v>0.0136656</v>
      </c>
      <c r="S102" s="18">
        <f t="shared" si="88"/>
        <v>0.0615444295773822</v>
      </c>
      <c r="T102" s="3">
        <v>0.01</v>
      </c>
      <c r="U102" s="19">
        <f t="shared" si="89"/>
        <v>0.000615444295773822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0.0154154442957738</v>
      </c>
      <c r="AR102" s="27">
        <f t="shared" si="93"/>
        <v>7.592</v>
      </c>
      <c r="AS102" s="1">
        <f t="shared" si="94"/>
        <v>0.18</v>
      </c>
      <c r="AT102" s="2">
        <f t="shared" si="95"/>
        <v>83.6033333333333</v>
      </c>
      <c r="AU102" s="1">
        <f t="shared" si="96"/>
        <v>11800.0309642666</v>
      </c>
      <c r="AV102" s="1">
        <f>SUM(AU91:AU102)</f>
        <v>202896.140175382</v>
      </c>
    </row>
    <row r="103" s="1" customFormat="1" spans="1:46">
      <c r="A103" s="6"/>
      <c r="B103" s="6"/>
      <c r="C103" s="9">
        <v>12</v>
      </c>
      <c r="D103" s="12">
        <v>-2.98814598877419</v>
      </c>
      <c r="E103" s="13">
        <f t="shared" si="97"/>
        <v>4.16969563106667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8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-0.84</v>
      </c>
      <c r="E107" s="9"/>
      <c r="F107" s="9"/>
      <c r="G107" s="6">
        <v>1</v>
      </c>
      <c r="H107" s="11">
        <f t="shared" ref="H107:H118" si="99">E108</f>
        <v>-0.84</v>
      </c>
      <c r="I107" s="11">
        <f t="shared" ref="I107:I118" si="100">H107+273.15</f>
        <v>272.31</v>
      </c>
      <c r="J107" s="11">
        <f t="shared" ref="J107:J118" si="101">EXP(($C$18*(I107-$C$16))/($C$19*I107*$C$16))</f>
        <v>0.0156117835034318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0.0431304401081784</v>
      </c>
      <c r="Q107" s="17">
        <f t="shared" ref="Q107:Q118" si="105">P107*$B$109</f>
        <v>0.0125078276313717</v>
      </c>
      <c r="R107" s="11">
        <f t="shared" ref="R107:R118" si="106">L107*$B$109</f>
        <v>0.80117865</v>
      </c>
      <c r="S107" s="18">
        <f t="shared" ref="S107:S118" si="107">Q107/R107</f>
        <v>0.0156117835034318</v>
      </c>
      <c r="T107" s="3">
        <v>0.27</v>
      </c>
      <c r="U107" s="19">
        <f t="shared" ref="U107:U118" si="108">S107*T107</f>
        <v>0.00421518154592658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0.227219009774374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136.670833333333</v>
      </c>
      <c r="AF107" s="1">
        <f t="shared" ref="AF107:AF118" si="113">AE107*10000*AC107*AB107</f>
        <v>3177518.66900577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8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-4.27099031670968</v>
      </c>
      <c r="E108" s="13">
        <f t="shared" ref="E108:E119" si="114">D107</f>
        <v>-0.84</v>
      </c>
      <c r="F108" s="9" t="s">
        <v>107</v>
      </c>
      <c r="G108" s="6">
        <v>2</v>
      </c>
      <c r="H108" s="11">
        <f t="shared" si="99"/>
        <v>-4.27099031670968</v>
      </c>
      <c r="I108" s="11">
        <f t="shared" si="100"/>
        <v>268.87900968329</v>
      </c>
      <c r="J108" s="11">
        <f t="shared" si="101"/>
        <v>0.00989236741201691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5.48223955989182</v>
      </c>
      <c r="P108" s="11">
        <f t="shared" si="104"/>
        <v>0.0542323279671438</v>
      </c>
      <c r="Q108" s="17">
        <f t="shared" si="105"/>
        <v>0.0157273751104717</v>
      </c>
      <c r="R108" s="11">
        <f t="shared" si="106"/>
        <v>0.80117865</v>
      </c>
      <c r="S108" s="18">
        <f t="shared" si="107"/>
        <v>0.019630297325661</v>
      </c>
      <c r="T108" s="3">
        <v>0.27</v>
      </c>
      <c r="U108" s="19">
        <f t="shared" si="108"/>
        <v>0.00530018027792847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0.227429825028002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136.670833333333</v>
      </c>
      <c r="AF108" s="1">
        <f t="shared" si="113"/>
        <v>3180466.79119316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0.160130574642857</v>
      </c>
      <c r="E109" s="13">
        <f t="shared" si="114"/>
        <v>-4.27099031670968</v>
      </c>
      <c r="F109" s="9" t="s">
        <v>107</v>
      </c>
      <c r="G109" s="6">
        <v>3</v>
      </c>
      <c r="H109" s="11">
        <f t="shared" si="99"/>
        <v>0.160130574642857</v>
      </c>
      <c r="I109" s="11">
        <f t="shared" si="100"/>
        <v>273.310130574643</v>
      </c>
      <c r="J109" s="11">
        <f t="shared" si="101"/>
        <v>0.0177941505411996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8.19069223192468</v>
      </c>
      <c r="P109" s="11">
        <f t="shared" si="104"/>
        <v>0.145746410611502</v>
      </c>
      <c r="Q109" s="17">
        <f t="shared" si="105"/>
        <v>0.0422664590773355</v>
      </c>
      <c r="R109" s="11">
        <f t="shared" si="106"/>
        <v>0.80117865</v>
      </c>
      <c r="S109" s="18">
        <f t="shared" si="107"/>
        <v>0.0527553487319407</v>
      </c>
      <c r="T109" s="3">
        <v>0.27</v>
      </c>
      <c r="U109" s="19">
        <f t="shared" si="108"/>
        <v>0.014243944157624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0.229167598349826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136.670833333333</v>
      </c>
      <c r="AF109" s="1">
        <f t="shared" si="113"/>
        <v>3204768.48662825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8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9.77949192603226</v>
      </c>
      <c r="E110" s="13">
        <f t="shared" si="114"/>
        <v>0.160130574642857</v>
      </c>
      <c r="F110" s="9" t="s">
        <v>107</v>
      </c>
      <c r="G110" s="6">
        <v>4</v>
      </c>
      <c r="H110" s="11">
        <f t="shared" si="99"/>
        <v>9.77949192603226</v>
      </c>
      <c r="I110" s="11">
        <f t="shared" si="100"/>
        <v>282.929491926032</v>
      </c>
      <c r="J110" s="11">
        <f t="shared" si="101"/>
        <v>0.0597460921720686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10.8076308213132</v>
      </c>
      <c r="P110" s="11">
        <f t="shared" si="104"/>
        <v>0.645713707211867</v>
      </c>
      <c r="Q110" s="17">
        <f t="shared" si="105"/>
        <v>0.187256975091441</v>
      </c>
      <c r="R110" s="11">
        <f t="shared" si="106"/>
        <v>0.80117865</v>
      </c>
      <c r="S110" s="18">
        <f t="shared" si="107"/>
        <v>0.233726866150816</v>
      </c>
      <c r="T110" s="3">
        <v>0.27</v>
      </c>
      <c r="U110" s="19">
        <f t="shared" si="108"/>
        <v>0.0631062538607203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0.238661545125138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136.670833333333</v>
      </c>
      <c r="AF110" s="1">
        <f t="shared" si="113"/>
        <v>3337535.51677707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8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14.2450927998</v>
      </c>
      <c r="E111" s="13">
        <f t="shared" si="114"/>
        <v>9.77949192603226</v>
      </c>
      <c r="F111" s="9" t="s">
        <v>107</v>
      </c>
      <c r="G111" s="6">
        <v>5</v>
      </c>
      <c r="H111" s="11">
        <f t="shared" si="99"/>
        <v>14.2450927998</v>
      </c>
      <c r="I111" s="11">
        <f t="shared" si="100"/>
        <v>287.3950927998</v>
      </c>
      <c r="J111" s="11">
        <f t="shared" si="101"/>
        <v>0.101986266021397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9.65382125839624</v>
      </c>
      <c r="O111" s="11">
        <f t="shared" si="115"/>
        <v>3.27078085570506</v>
      </c>
      <c r="P111" s="11">
        <f t="shared" si="104"/>
        <v>0.33357472644763</v>
      </c>
      <c r="Q111" s="17">
        <f t="shared" si="105"/>
        <v>0.0967366706698128</v>
      </c>
      <c r="R111" s="11">
        <f t="shared" si="106"/>
        <v>0.80117865</v>
      </c>
      <c r="S111" s="18">
        <f t="shared" si="107"/>
        <v>0.120742946245276</v>
      </c>
      <c r="T111" s="3">
        <v>0.27</v>
      </c>
      <c r="U111" s="19">
        <f t="shared" si="108"/>
        <v>0.0326005954862245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0.281534295702973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136.670833333333</v>
      </c>
      <c r="AF111" s="1">
        <f t="shared" si="113"/>
        <v>3937084.67196428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8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17.791861376129</v>
      </c>
      <c r="E112" s="13">
        <f t="shared" si="114"/>
        <v>14.2450927998</v>
      </c>
      <c r="F112" s="9" t="s">
        <v>109</v>
      </c>
      <c r="G112" s="6">
        <v>6</v>
      </c>
      <c r="H112" s="11">
        <f t="shared" si="99"/>
        <v>17.791861376129</v>
      </c>
      <c r="I112" s="11">
        <f t="shared" si="100"/>
        <v>290.941861376129</v>
      </c>
      <c r="J112" s="11">
        <f t="shared" si="101"/>
        <v>0.154138341946189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5.69989112925743</v>
      </c>
      <c r="P112" s="11">
        <f t="shared" si="104"/>
        <v>0.878571767937534</v>
      </c>
      <c r="Q112" s="17">
        <f t="shared" si="105"/>
        <v>0.254785812701885</v>
      </c>
      <c r="R112" s="11">
        <f t="shared" si="106"/>
        <v>0.80117865</v>
      </c>
      <c r="S112" s="18">
        <f t="shared" si="107"/>
        <v>0.31801373227043</v>
      </c>
      <c r="T112" s="3">
        <v>0.27</v>
      </c>
      <c r="U112" s="19">
        <f t="shared" si="108"/>
        <v>0.0858637077130162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09"/>
        <v>0.291883318408639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136.670833333333</v>
      </c>
      <c r="AF112" s="1">
        <f t="shared" si="113"/>
        <v>4081809.41522353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8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21.8190277673333</v>
      </c>
      <c r="E113" s="13">
        <f t="shared" si="114"/>
        <v>17.791861376129</v>
      </c>
      <c r="F113" s="9" t="s">
        <v>107</v>
      </c>
      <c r="G113" s="6">
        <v>7</v>
      </c>
      <c r="H113" s="11">
        <f t="shared" si="99"/>
        <v>21.8190277673333</v>
      </c>
      <c r="I113" s="11">
        <f t="shared" si="100"/>
        <v>294.969027767333</v>
      </c>
      <c r="J113" s="11">
        <f t="shared" si="101"/>
        <v>0.243413751236081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7.5840043613199</v>
      </c>
      <c r="P113" s="11">
        <f t="shared" si="104"/>
        <v>1.84605095097967</v>
      </c>
      <c r="Q113" s="17">
        <f t="shared" si="105"/>
        <v>0.535354775784106</v>
      </c>
      <c r="R113" s="11">
        <f t="shared" si="106"/>
        <v>0.80117865</v>
      </c>
      <c r="S113" s="18">
        <f t="shared" si="107"/>
        <v>0.668208989073917</v>
      </c>
      <c r="T113" s="3">
        <v>0.27</v>
      </c>
      <c r="U113" s="19">
        <f t="shared" si="108"/>
        <v>0.180416427049958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09"/>
        <v>0.310254911775807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136.670833333333</v>
      </c>
      <c r="AF113" s="1">
        <f t="shared" si="113"/>
        <v>4338724.89496937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8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23.6261179251613</v>
      </c>
      <c r="E114" s="13">
        <f t="shared" si="114"/>
        <v>21.8190277673333</v>
      </c>
      <c r="F114" s="9" t="s">
        <v>107</v>
      </c>
      <c r="G114" s="6">
        <v>8</v>
      </c>
      <c r="H114" s="11">
        <f t="shared" si="99"/>
        <v>23.6261179251613</v>
      </c>
      <c r="I114" s="11">
        <f t="shared" si="100"/>
        <v>296.776117925161</v>
      </c>
      <c r="J114" s="11">
        <f t="shared" si="101"/>
        <v>0.297602877872159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8.50063841034022</v>
      </c>
      <c r="P114" s="11">
        <f t="shared" si="104"/>
        <v>2.52981445466787</v>
      </c>
      <c r="Q114" s="17">
        <f t="shared" si="105"/>
        <v>0.733646191853681</v>
      </c>
      <c r="R114" s="11">
        <f t="shared" si="106"/>
        <v>0.80117865</v>
      </c>
      <c r="S114" s="18">
        <f t="shared" si="107"/>
        <v>0.915708614868458</v>
      </c>
      <c r="T114" s="3">
        <v>0.27</v>
      </c>
      <c r="U114" s="19">
        <f t="shared" si="108"/>
        <v>0.247241326014484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09"/>
        <v>0.323238989644614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136.670833333333</v>
      </c>
      <c r="AF114" s="1">
        <f t="shared" si="113"/>
        <v>4520299.27058578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8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23.6419813864516</v>
      </c>
      <c r="E115" s="13">
        <f t="shared" si="114"/>
        <v>23.6261179251613</v>
      </c>
      <c r="F115" s="9" t="s">
        <v>107</v>
      </c>
      <c r="G115" s="6">
        <v>9</v>
      </c>
      <c r="H115" s="11">
        <f t="shared" si="99"/>
        <v>23.6419813864516</v>
      </c>
      <c r="I115" s="11">
        <f t="shared" si="100"/>
        <v>296.791981386452</v>
      </c>
      <c r="J115" s="11">
        <f t="shared" si="101"/>
        <v>0.298125214617214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8.73350895567236</v>
      </c>
      <c r="P115" s="11">
        <f t="shared" si="104"/>
        <v>2.60367923177118</v>
      </c>
      <c r="Q115" s="17">
        <f t="shared" si="105"/>
        <v>0.755066977213643</v>
      </c>
      <c r="R115" s="11">
        <f t="shared" si="106"/>
        <v>0.80117865</v>
      </c>
      <c r="S115" s="18">
        <f t="shared" si="107"/>
        <v>0.942445205215644</v>
      </c>
      <c r="T115" s="3">
        <v>0.27</v>
      </c>
      <c r="U115" s="19">
        <f t="shared" si="108"/>
        <v>0.254460205408224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0.275841617910818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136.670833333333</v>
      </c>
      <c r="AF115" s="1">
        <f t="shared" si="113"/>
        <v>3857476.06008286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8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16.0038105906667</v>
      </c>
      <c r="E116" s="13">
        <f t="shared" si="114"/>
        <v>23.6419813864516</v>
      </c>
      <c r="F116" s="9" t="s">
        <v>107</v>
      </c>
      <c r="G116" s="6">
        <v>10</v>
      </c>
      <c r="H116" s="11">
        <f t="shared" si="99"/>
        <v>16.0038105906667</v>
      </c>
      <c r="I116" s="11">
        <f t="shared" si="100"/>
        <v>289.153810590667</v>
      </c>
      <c r="J116" s="11">
        <f t="shared" si="101"/>
        <v>0.125324062425694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8.89251472390118</v>
      </c>
      <c r="P116" s="11">
        <f t="shared" si="104"/>
        <v>1.1144460703796</v>
      </c>
      <c r="Q116" s="17">
        <f t="shared" si="105"/>
        <v>0.323189360410083</v>
      </c>
      <c r="R116" s="11">
        <f t="shared" si="106"/>
        <v>0.80117865</v>
      </c>
      <c r="S116" s="18">
        <f t="shared" si="107"/>
        <v>0.403392377480457</v>
      </c>
      <c r="T116" s="3">
        <v>0.27</v>
      </c>
      <c r="U116" s="19">
        <f t="shared" si="108"/>
        <v>0.108915941919723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0.247562367515002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136.670833333333</v>
      </c>
      <c r="AF116" s="1">
        <f t="shared" si="113"/>
        <v>3462008.06571293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8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10.4987446384194</v>
      </c>
      <c r="E117" s="13">
        <f t="shared" si="114"/>
        <v>16.0038105906667</v>
      </c>
      <c r="F117" s="9" t="s">
        <v>107</v>
      </c>
      <c r="G117" s="6">
        <v>11</v>
      </c>
      <c r="H117" s="11">
        <f t="shared" si="99"/>
        <v>10.4987446384194</v>
      </c>
      <c r="I117" s="11">
        <f t="shared" si="100"/>
        <v>283.648744638419</v>
      </c>
      <c r="J117" s="11">
        <f t="shared" si="101"/>
        <v>0.0651940627575815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7.3891652208455</v>
      </c>
      <c r="O117" s="11">
        <f t="shared" si="115"/>
        <v>3.15158843267608</v>
      </c>
      <c r="P117" s="11">
        <f t="shared" si="104"/>
        <v>0.205464854065952</v>
      </c>
      <c r="Q117" s="17">
        <f t="shared" si="105"/>
        <v>0.0595848076791262</v>
      </c>
      <c r="R117" s="11">
        <f t="shared" si="106"/>
        <v>0.80117865</v>
      </c>
      <c r="S117" s="18">
        <f t="shared" si="107"/>
        <v>0.0743714372307926</v>
      </c>
      <c r="T117" s="3">
        <v>0.27</v>
      </c>
      <c r="U117" s="19">
        <f t="shared" si="108"/>
        <v>0.020080288052314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0.230301599968565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136.670833333333</v>
      </c>
      <c r="AF117" s="1">
        <f t="shared" si="113"/>
        <v>3220626.80463519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8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4.16969563106667</v>
      </c>
      <c r="E118" s="13">
        <f t="shared" si="114"/>
        <v>10.4987446384194</v>
      </c>
      <c r="F118" s="9" t="s">
        <v>109</v>
      </c>
      <c r="G118" s="6">
        <v>12</v>
      </c>
      <c r="H118" s="11">
        <f t="shared" si="99"/>
        <v>4.16969563106667</v>
      </c>
      <c r="I118" s="11">
        <f t="shared" si="100"/>
        <v>277.319695631067</v>
      </c>
      <c r="J118" s="11">
        <f t="shared" si="101"/>
        <v>0.0297834250502029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5.70880857861013</v>
      </c>
      <c r="P118" s="11">
        <f t="shared" si="104"/>
        <v>0.17002787242699</v>
      </c>
      <c r="Q118" s="17">
        <f t="shared" si="105"/>
        <v>0.0493080830038271</v>
      </c>
      <c r="R118" s="11">
        <f t="shared" si="106"/>
        <v>0.80117865</v>
      </c>
      <c r="S118" s="18">
        <f t="shared" si="107"/>
        <v>0.0615444295773822</v>
      </c>
      <c r="T118" s="3">
        <v>0.27</v>
      </c>
      <c r="U118" s="19">
        <f t="shared" si="108"/>
        <v>0.0166169959858932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0.229628682320059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136.670833333333</v>
      </c>
      <c r="AF118" s="1">
        <f t="shared" si="113"/>
        <v>3211216.46351561</v>
      </c>
      <c r="AG118" s="1">
        <f>SUM(AF107:AF118)</f>
        <v>43529535.1102938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-2.98814598877419</v>
      </c>
      <c r="E119" s="13">
        <f t="shared" si="114"/>
        <v>4.16969563106667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-0.84</v>
      </c>
      <c r="E123" s="9"/>
      <c r="F123" s="9"/>
      <c r="G123" s="6">
        <v>1</v>
      </c>
      <c r="H123" s="11">
        <f t="shared" ref="H123:H134" si="116">E124</f>
        <v>-0.84</v>
      </c>
      <c r="I123" s="11">
        <f t="shared" ref="I123:I134" si="117">H123+273.15</f>
        <v>272.31</v>
      </c>
      <c r="J123" s="11">
        <f t="shared" ref="J123:J134" si="118">EXP(($C$18*(I123-$C$16))/($C$19*I123*$C$16))</f>
        <v>0.0156117835034318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0.00813717379765871</v>
      </c>
      <c r="Q123" s="17">
        <f t="shared" ref="Q123:Q134" si="122">P123*$B$125</f>
        <v>0.00211566518739126</v>
      </c>
      <c r="R123" s="11">
        <f t="shared" ref="R123:R134" si="123">L123*$B$125</f>
        <v>0.1355172</v>
      </c>
      <c r="S123" s="18">
        <f t="shared" ref="S123:S134" si="124">Q123/R123</f>
        <v>0.0156117835034318</v>
      </c>
      <c r="T123" s="3">
        <v>0.01</v>
      </c>
      <c r="U123" s="19">
        <f t="shared" ref="U123:U134" si="125">S123*T123</f>
        <v>0.000156117835034318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0.00564611783503432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0.991666666666667</v>
      </c>
      <c r="AX123" s="1">
        <f t="shared" ref="AX123:AX134" si="132">AW123*10000*AV123*0.67*AU123*AT123</f>
        <v>508.375807902892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-4.27099031670968</v>
      </c>
      <c r="E124" s="13">
        <f t="shared" ref="E124:E135" si="133">D123</f>
        <v>-0.84</v>
      </c>
      <c r="F124" s="9" t="s">
        <v>107</v>
      </c>
      <c r="G124" s="6">
        <v>2</v>
      </c>
      <c r="H124" s="11">
        <f t="shared" si="116"/>
        <v>-4.27099031670968</v>
      </c>
      <c r="I124" s="11">
        <f t="shared" si="117"/>
        <v>268.87900968329</v>
      </c>
      <c r="J124" s="11">
        <f t="shared" si="118"/>
        <v>0.00989236741201691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1.03430282620234</v>
      </c>
      <c r="P124" s="11">
        <f t="shared" si="121"/>
        <v>0.010231703572081</v>
      </c>
      <c r="Q124" s="17">
        <f t="shared" si="122"/>
        <v>0.00266024292874107</v>
      </c>
      <c r="R124" s="11">
        <f t="shared" si="123"/>
        <v>0.1355172</v>
      </c>
      <c r="S124" s="18">
        <f t="shared" si="124"/>
        <v>0.019630297325661</v>
      </c>
      <c r="T124" s="3">
        <v>0.01</v>
      </c>
      <c r="U124" s="19">
        <f t="shared" si="125"/>
        <v>0.00019630297325661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0.00568630297325661</v>
      </c>
      <c r="AU124" s="27">
        <f t="shared" si="129"/>
        <v>52.122</v>
      </c>
      <c r="AV124" s="1">
        <f t="shared" si="130"/>
        <v>0.26</v>
      </c>
      <c r="AW124" s="2">
        <f t="shared" si="131"/>
        <v>0.991666666666667</v>
      </c>
      <c r="AX124" s="1">
        <f t="shared" si="132"/>
        <v>511.994073179377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0.160130574642857</v>
      </c>
      <c r="E125" s="13">
        <f t="shared" si="133"/>
        <v>-4.27099031670968</v>
      </c>
      <c r="F125" s="9" t="s">
        <v>107</v>
      </c>
      <c r="G125" s="6">
        <v>3</v>
      </c>
      <c r="H125" s="11">
        <f t="shared" si="116"/>
        <v>0.160130574642857</v>
      </c>
      <c r="I125" s="11">
        <f t="shared" si="117"/>
        <v>273.310130574643</v>
      </c>
      <c r="J125" s="11">
        <f t="shared" si="118"/>
        <v>0.0177941505411996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1.54529112263026</v>
      </c>
      <c r="P125" s="11">
        <f t="shared" si="121"/>
        <v>0.0274971428660621</v>
      </c>
      <c r="Q125" s="17">
        <f t="shared" si="122"/>
        <v>0.00714925714517616</v>
      </c>
      <c r="R125" s="11">
        <f t="shared" si="123"/>
        <v>0.1355172</v>
      </c>
      <c r="S125" s="18">
        <f t="shared" si="124"/>
        <v>0.0527553487319407</v>
      </c>
      <c r="T125" s="3">
        <v>0.01</v>
      </c>
      <c r="U125" s="19">
        <f t="shared" si="125"/>
        <v>0.000527553487319407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0.00601755348731941</v>
      </c>
      <c r="AU125" s="27">
        <f t="shared" si="129"/>
        <v>52.122</v>
      </c>
      <c r="AV125" s="1">
        <f t="shared" si="130"/>
        <v>0.26</v>
      </c>
      <c r="AW125" s="2">
        <f t="shared" si="131"/>
        <v>0.991666666666667</v>
      </c>
      <c r="AX125" s="1">
        <f t="shared" si="132"/>
        <v>541.819831802408</v>
      </c>
    </row>
    <row r="126" s="1" customFormat="1" spans="1:50">
      <c r="A126" s="6"/>
      <c r="B126" s="6"/>
      <c r="C126" s="9">
        <v>3</v>
      </c>
      <c r="D126" s="12">
        <v>9.77949192603226</v>
      </c>
      <c r="E126" s="13">
        <f t="shared" si="133"/>
        <v>0.160130574642857</v>
      </c>
      <c r="F126" s="9" t="s">
        <v>107</v>
      </c>
      <c r="G126" s="6">
        <v>4</v>
      </c>
      <c r="H126" s="11">
        <f t="shared" si="116"/>
        <v>9.77949192603226</v>
      </c>
      <c r="I126" s="11">
        <f t="shared" si="117"/>
        <v>282.929491926032</v>
      </c>
      <c r="J126" s="11">
        <f t="shared" si="118"/>
        <v>0.0597460921720686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2.0390139797642</v>
      </c>
      <c r="P126" s="11">
        <f t="shared" si="121"/>
        <v>0.121823117175128</v>
      </c>
      <c r="Q126" s="17">
        <f t="shared" si="122"/>
        <v>0.0316740104655334</v>
      </c>
      <c r="R126" s="11">
        <f t="shared" si="123"/>
        <v>0.1355172</v>
      </c>
      <c r="S126" s="18">
        <f t="shared" si="124"/>
        <v>0.233726866150816</v>
      </c>
      <c r="T126" s="3">
        <v>0.01</v>
      </c>
      <c r="U126" s="19">
        <f t="shared" si="125"/>
        <v>0.00233726866150816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0.00782726866150816</v>
      </c>
      <c r="AU126" s="27">
        <f t="shared" si="129"/>
        <v>52.122</v>
      </c>
      <c r="AV126" s="1">
        <f t="shared" si="130"/>
        <v>0.26</v>
      </c>
      <c r="AW126" s="2">
        <f t="shared" si="131"/>
        <v>0.991666666666667</v>
      </c>
      <c r="AX126" s="1">
        <f t="shared" si="132"/>
        <v>704.766380321748</v>
      </c>
    </row>
    <row r="127" s="1" customFormat="1" spans="1:50">
      <c r="A127" s="6"/>
      <c r="B127" s="6"/>
      <c r="C127" s="9">
        <v>4</v>
      </c>
      <c r="D127" s="12">
        <v>14.2450927998</v>
      </c>
      <c r="E127" s="13">
        <f t="shared" si="133"/>
        <v>9.77949192603226</v>
      </c>
      <c r="F127" s="9" t="s">
        <v>107</v>
      </c>
      <c r="G127" s="6">
        <v>5</v>
      </c>
      <c r="H127" s="11">
        <f t="shared" si="116"/>
        <v>14.2450927998</v>
      </c>
      <c r="I127" s="11">
        <f t="shared" si="117"/>
        <v>287.3950927998</v>
      </c>
      <c r="J127" s="11">
        <f t="shared" si="118"/>
        <v>0.101986266021397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1.82133131945962</v>
      </c>
      <c r="O127" s="11">
        <f t="shared" si="134"/>
        <v>0.617079543129454</v>
      </c>
      <c r="P127" s="11">
        <f t="shared" si="121"/>
        <v>0.0629336384419628</v>
      </c>
      <c r="Q127" s="17">
        <f t="shared" si="122"/>
        <v>0.0163627459949103</v>
      </c>
      <c r="R127" s="11">
        <f t="shared" si="123"/>
        <v>0.1355172</v>
      </c>
      <c r="S127" s="18">
        <f t="shared" si="124"/>
        <v>0.120742946245276</v>
      </c>
      <c r="T127" s="3">
        <v>0.01</v>
      </c>
      <c r="U127" s="19">
        <f t="shared" si="125"/>
        <v>0.00120742946245276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0.0111574294624528</v>
      </c>
      <c r="AU127" s="27">
        <f t="shared" si="129"/>
        <v>52.122</v>
      </c>
      <c r="AV127" s="1">
        <f t="shared" si="130"/>
        <v>0.26</v>
      </c>
      <c r="AW127" s="2">
        <f t="shared" si="131"/>
        <v>0.991666666666667</v>
      </c>
      <c r="AX127" s="1">
        <f t="shared" si="132"/>
        <v>1004.61368019952</v>
      </c>
    </row>
    <row r="128" s="1" customFormat="1" spans="1:50">
      <c r="A128" s="6"/>
      <c r="B128" s="6"/>
      <c r="C128" s="9">
        <v>5</v>
      </c>
      <c r="D128" s="12">
        <v>17.791861376129</v>
      </c>
      <c r="E128" s="13">
        <f t="shared" si="133"/>
        <v>14.2450927998</v>
      </c>
      <c r="F128" s="9" t="s">
        <v>109</v>
      </c>
      <c r="G128" s="6">
        <v>6</v>
      </c>
      <c r="H128" s="11">
        <f t="shared" si="116"/>
        <v>17.791861376129</v>
      </c>
      <c r="I128" s="11">
        <f t="shared" si="117"/>
        <v>290.941861376129</v>
      </c>
      <c r="J128" s="11">
        <f t="shared" si="118"/>
        <v>0.154138341946189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1.07536590468749</v>
      </c>
      <c r="P128" s="11">
        <f t="shared" si="121"/>
        <v>0.165755117533994</v>
      </c>
      <c r="Q128" s="17">
        <f t="shared" si="122"/>
        <v>0.0430963305588384</v>
      </c>
      <c r="R128" s="11">
        <f t="shared" si="123"/>
        <v>0.1355172</v>
      </c>
      <c r="S128" s="18">
        <f t="shared" si="124"/>
        <v>0.31801373227043</v>
      </c>
      <c r="T128" s="3">
        <v>0.01</v>
      </c>
      <c r="U128" s="19">
        <f t="shared" si="125"/>
        <v>0.0031801373227043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0.0131301373227043</v>
      </c>
      <c r="AU128" s="27">
        <f t="shared" si="129"/>
        <v>52.122</v>
      </c>
      <c r="AV128" s="1">
        <f t="shared" si="130"/>
        <v>0.26</v>
      </c>
      <c r="AW128" s="2">
        <f t="shared" si="131"/>
        <v>0.991666666666667</v>
      </c>
      <c r="AX128" s="1">
        <f t="shared" si="132"/>
        <v>1182.23607163968</v>
      </c>
    </row>
    <row r="129" s="1" customFormat="1" spans="1:50">
      <c r="A129" s="6"/>
      <c r="B129" s="6"/>
      <c r="C129" s="9">
        <v>6</v>
      </c>
      <c r="D129" s="12">
        <v>21.8190277673333</v>
      </c>
      <c r="E129" s="13">
        <f t="shared" si="133"/>
        <v>17.791861376129</v>
      </c>
      <c r="F129" s="9" t="s">
        <v>107</v>
      </c>
      <c r="G129" s="6">
        <v>7</v>
      </c>
      <c r="H129" s="11">
        <f t="shared" si="116"/>
        <v>21.8190277673333</v>
      </c>
      <c r="I129" s="11">
        <f t="shared" si="117"/>
        <v>294.969027767333</v>
      </c>
      <c r="J129" s="11">
        <f t="shared" si="118"/>
        <v>0.243413751236081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1.4308307871535</v>
      </c>
      <c r="P129" s="11">
        <f t="shared" si="121"/>
        <v>0.348283889285107</v>
      </c>
      <c r="Q129" s="17">
        <f t="shared" si="122"/>
        <v>0.0905538112141279</v>
      </c>
      <c r="R129" s="11">
        <f t="shared" si="123"/>
        <v>0.1355172</v>
      </c>
      <c r="S129" s="18">
        <f t="shared" si="124"/>
        <v>0.668208989073917</v>
      </c>
      <c r="T129" s="3">
        <v>0.01</v>
      </c>
      <c r="U129" s="19">
        <f t="shared" si="125"/>
        <v>0.00668208989073917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0.0166320898907392</v>
      </c>
      <c r="AU129" s="27">
        <f t="shared" si="129"/>
        <v>52.122</v>
      </c>
      <c r="AV129" s="1">
        <f t="shared" si="130"/>
        <v>0.26</v>
      </c>
      <c r="AW129" s="2">
        <f t="shared" si="131"/>
        <v>0.991666666666667</v>
      </c>
      <c r="AX129" s="1">
        <f t="shared" si="132"/>
        <v>1497.55148269353</v>
      </c>
    </row>
    <row r="130" s="1" customFormat="1" spans="1:50">
      <c r="A130" s="6"/>
      <c r="B130" s="6"/>
      <c r="C130" s="9">
        <v>7</v>
      </c>
      <c r="D130" s="12">
        <v>23.6261179251613</v>
      </c>
      <c r="E130" s="13">
        <f t="shared" si="133"/>
        <v>21.8190277673333</v>
      </c>
      <c r="F130" s="9" t="s">
        <v>107</v>
      </c>
      <c r="G130" s="6">
        <v>8</v>
      </c>
      <c r="H130" s="11">
        <f t="shared" si="116"/>
        <v>23.6261179251613</v>
      </c>
      <c r="I130" s="11">
        <f t="shared" si="117"/>
        <v>296.776117925161</v>
      </c>
      <c r="J130" s="11">
        <f t="shared" si="118"/>
        <v>0.297602877872159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1.60376689786839</v>
      </c>
      <c r="P130" s="11">
        <f t="shared" si="121"/>
        <v>0.477285644241738</v>
      </c>
      <c r="Q130" s="17">
        <f t="shared" si="122"/>
        <v>0.124094267502852</v>
      </c>
      <c r="R130" s="11">
        <f t="shared" si="123"/>
        <v>0.1355172</v>
      </c>
      <c r="S130" s="18">
        <f t="shared" si="124"/>
        <v>0.915708614868458</v>
      </c>
      <c r="T130" s="3">
        <v>0.01</v>
      </c>
      <c r="U130" s="19">
        <f t="shared" si="125"/>
        <v>0.00915708614868459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0.0191070861486846</v>
      </c>
      <c r="AU130" s="27">
        <f t="shared" si="129"/>
        <v>52.122</v>
      </c>
      <c r="AV130" s="1">
        <f t="shared" si="130"/>
        <v>0.26</v>
      </c>
      <c r="AW130" s="2">
        <f t="shared" si="131"/>
        <v>0.991666666666667</v>
      </c>
      <c r="AX130" s="1">
        <f t="shared" si="132"/>
        <v>1720.39986435187</v>
      </c>
    </row>
    <row r="131" s="1" customFormat="1" spans="1:50">
      <c r="A131" s="6"/>
      <c r="B131" s="6"/>
      <c r="C131" s="9">
        <v>8</v>
      </c>
      <c r="D131" s="12">
        <v>23.6419813864516</v>
      </c>
      <c r="E131" s="13">
        <f t="shared" si="133"/>
        <v>23.6261179251613</v>
      </c>
      <c r="F131" s="9" t="s">
        <v>107</v>
      </c>
      <c r="G131" s="6">
        <v>9</v>
      </c>
      <c r="H131" s="11">
        <f t="shared" si="116"/>
        <v>23.6419813864516</v>
      </c>
      <c r="I131" s="11">
        <f t="shared" si="117"/>
        <v>296.791981386452</v>
      </c>
      <c r="J131" s="11">
        <f t="shared" si="118"/>
        <v>0.298125214617214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1.64770125362665</v>
      </c>
      <c r="P131" s="11">
        <f t="shared" si="121"/>
        <v>0.491221289862498</v>
      </c>
      <c r="Q131" s="17">
        <f t="shared" si="122"/>
        <v>0.12771753536425</v>
      </c>
      <c r="R131" s="11">
        <f t="shared" si="123"/>
        <v>0.1355172</v>
      </c>
      <c r="S131" s="18">
        <f t="shared" si="124"/>
        <v>0.942445205215644</v>
      </c>
      <c r="T131" s="3">
        <v>0.01</v>
      </c>
      <c r="U131" s="19">
        <f t="shared" si="125"/>
        <v>0.00942445205215644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0.0149144520521564</v>
      </c>
      <c r="AU131" s="27">
        <f t="shared" si="129"/>
        <v>52.122</v>
      </c>
      <c r="AV131" s="1">
        <f t="shared" si="130"/>
        <v>0.26</v>
      </c>
      <c r="AW131" s="2">
        <f t="shared" si="131"/>
        <v>0.991666666666667</v>
      </c>
      <c r="AX131" s="1">
        <f t="shared" si="132"/>
        <v>1342.89556700297</v>
      </c>
    </row>
    <row r="132" s="1" customFormat="1" spans="1:50">
      <c r="A132" s="6"/>
      <c r="B132" s="6"/>
      <c r="C132" s="9">
        <v>9</v>
      </c>
      <c r="D132" s="12">
        <v>16.0038105906667</v>
      </c>
      <c r="E132" s="13">
        <f t="shared" si="133"/>
        <v>23.6419813864516</v>
      </c>
      <c r="F132" s="9" t="s">
        <v>107</v>
      </c>
      <c r="G132" s="6">
        <v>10</v>
      </c>
      <c r="H132" s="11">
        <f t="shared" si="116"/>
        <v>16.0038105906667</v>
      </c>
      <c r="I132" s="11">
        <f t="shared" si="117"/>
        <v>289.153810590667</v>
      </c>
      <c r="J132" s="11">
        <f t="shared" si="118"/>
        <v>0.125324062425694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1.67769996376415</v>
      </c>
      <c r="P132" s="11">
        <f t="shared" si="121"/>
        <v>0.210256174990364</v>
      </c>
      <c r="Q132" s="17">
        <f t="shared" si="122"/>
        <v>0.0546666054974946</v>
      </c>
      <c r="R132" s="11">
        <f t="shared" si="123"/>
        <v>0.1355172</v>
      </c>
      <c r="S132" s="18">
        <f t="shared" si="124"/>
        <v>0.403392377480457</v>
      </c>
      <c r="T132" s="3">
        <v>0.01</v>
      </c>
      <c r="U132" s="19">
        <f t="shared" si="125"/>
        <v>0.00403392377480457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0.00952392377480457</v>
      </c>
      <c r="AU132" s="27">
        <f t="shared" si="129"/>
        <v>52.122</v>
      </c>
      <c r="AV132" s="1">
        <f t="shared" si="130"/>
        <v>0.26</v>
      </c>
      <c r="AW132" s="2">
        <f t="shared" si="131"/>
        <v>0.991666666666667</v>
      </c>
      <c r="AX132" s="1">
        <f t="shared" si="132"/>
        <v>857.533013813271</v>
      </c>
    </row>
    <row r="133" s="1" customFormat="1" spans="1:50">
      <c r="A133" s="6"/>
      <c r="B133" s="6"/>
      <c r="C133" s="9">
        <v>10</v>
      </c>
      <c r="D133" s="12">
        <v>10.4987446384194</v>
      </c>
      <c r="E133" s="13">
        <f t="shared" si="133"/>
        <v>16.0038105906667</v>
      </c>
      <c r="F133" s="9" t="s">
        <v>107</v>
      </c>
      <c r="G133" s="6">
        <v>11</v>
      </c>
      <c r="H133" s="11">
        <f t="shared" si="116"/>
        <v>10.4987446384194</v>
      </c>
      <c r="I133" s="11">
        <f t="shared" si="117"/>
        <v>283.648744638419</v>
      </c>
      <c r="J133" s="11">
        <f t="shared" si="118"/>
        <v>0.0651940627575815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1.3940715993351</v>
      </c>
      <c r="O133" s="11">
        <f t="shared" si="134"/>
        <v>0.594592189438689</v>
      </c>
      <c r="P133" s="11">
        <f t="shared" si="121"/>
        <v>0.0387638805134337</v>
      </c>
      <c r="Q133" s="17">
        <f t="shared" si="122"/>
        <v>0.0100786089334928</v>
      </c>
      <c r="R133" s="11">
        <f t="shared" si="123"/>
        <v>0.1355172</v>
      </c>
      <c r="S133" s="18">
        <f t="shared" si="124"/>
        <v>0.0743714372307926</v>
      </c>
      <c r="T133" s="3">
        <v>0.01</v>
      </c>
      <c r="U133" s="19">
        <f t="shared" si="125"/>
        <v>0.000743714372307926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0.00623371437230793</v>
      </c>
      <c r="AU133" s="27">
        <f t="shared" si="129"/>
        <v>52.122</v>
      </c>
      <c r="AV133" s="1">
        <f t="shared" si="130"/>
        <v>0.26</v>
      </c>
      <c r="AW133" s="2">
        <f t="shared" si="131"/>
        <v>0.991666666666667</v>
      </c>
      <c r="AX133" s="1">
        <f t="shared" si="132"/>
        <v>561.282933309282</v>
      </c>
    </row>
    <row r="134" s="1" customFormat="1" spans="1:51">
      <c r="A134" s="6"/>
      <c r="B134" s="6"/>
      <c r="C134" s="9">
        <v>11</v>
      </c>
      <c r="D134" s="12">
        <v>4.16969563106667</v>
      </c>
      <c r="E134" s="13">
        <f t="shared" si="133"/>
        <v>10.4987446384194</v>
      </c>
      <c r="F134" s="9" t="s">
        <v>109</v>
      </c>
      <c r="G134" s="6">
        <v>12</v>
      </c>
      <c r="H134" s="11">
        <f t="shared" si="116"/>
        <v>4.16969563106667</v>
      </c>
      <c r="I134" s="11">
        <f t="shared" si="117"/>
        <v>277.319695631067</v>
      </c>
      <c r="J134" s="11">
        <f t="shared" si="118"/>
        <v>0.0297834250502029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1.07704830892526</v>
      </c>
      <c r="P134" s="11">
        <f t="shared" si="121"/>
        <v>0.0320781875843232</v>
      </c>
      <c r="Q134" s="17">
        <f t="shared" si="122"/>
        <v>0.00834032877192402</v>
      </c>
      <c r="R134" s="11">
        <f t="shared" si="123"/>
        <v>0.1355172</v>
      </c>
      <c r="S134" s="18">
        <f t="shared" si="124"/>
        <v>0.0615444295773822</v>
      </c>
      <c r="T134" s="3">
        <v>0.01</v>
      </c>
      <c r="U134" s="19">
        <f t="shared" si="125"/>
        <v>0.000615444295773822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0.00610544429577382</v>
      </c>
      <c r="AU134" s="27">
        <f t="shared" si="129"/>
        <v>52.122</v>
      </c>
      <c r="AV134" s="1">
        <f t="shared" si="130"/>
        <v>0.26</v>
      </c>
      <c r="AW134" s="2">
        <f t="shared" si="131"/>
        <v>0.991666666666667</v>
      </c>
      <c r="AX134" s="1">
        <f t="shared" si="132"/>
        <v>549.733510202459</v>
      </c>
      <c r="AY134" s="1">
        <f>SUM(AX123:AX134)</f>
        <v>10983.202216419</v>
      </c>
    </row>
    <row r="135" s="1" customFormat="1" spans="1:46">
      <c r="A135" s="6"/>
      <c r="B135" s="6"/>
      <c r="C135" s="9">
        <v>12</v>
      </c>
      <c r="D135" s="12">
        <v>-2.98814598877419</v>
      </c>
      <c r="E135" s="13">
        <f t="shared" si="133"/>
        <v>4.16969563106667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-0.84</v>
      </c>
      <c r="E139" s="9"/>
      <c r="F139" s="9"/>
      <c r="G139" s="6">
        <v>1</v>
      </c>
      <c r="H139" s="11">
        <f t="shared" ref="H139:H150" si="135">E140</f>
        <v>-0.84</v>
      </c>
      <c r="I139" s="11">
        <f t="shared" ref="I139:I150" si="136">H139+273.15</f>
        <v>272.31</v>
      </c>
      <c r="J139" s="11">
        <f t="shared" ref="J139:J150" si="137">EXP(($C$18*(I139-$C$16))/($C$19*I139*$C$16))</f>
        <v>0.0156117835034318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0.00444467476342702</v>
      </c>
      <c r="Q139" s="17">
        <f t="shared" ref="Q139:Q150" si="141">P139*$B$125</f>
        <v>0.00115561543849103</v>
      </c>
      <c r="R139" s="11">
        <f t="shared" ref="R139:R150" si="142">L139*$B$125</f>
        <v>0.074022</v>
      </c>
      <c r="S139" s="18">
        <f t="shared" ref="S139:S150" si="143">Q139/R139</f>
        <v>0.0156117835034318</v>
      </c>
      <c r="T139" s="3">
        <v>0.01</v>
      </c>
      <c r="U139" s="19">
        <f t="shared" ref="U139:U150" si="144">S139*T139</f>
        <v>0.000156117835034318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0.00564611783503432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0.225</v>
      </c>
      <c r="AX139" s="1">
        <f t="shared" ref="AX139:AX150" si="151">AW139*10000*AV139*0.67*AU139*AT139</f>
        <v>63.0039928585252</v>
      </c>
      <c r="AZ139" s="2">
        <f t="shared" ref="AZ139:AZ150" si="152">$E$12/12</f>
        <v>0.0333333333333333</v>
      </c>
      <c r="BA139" s="1">
        <f t="shared" ref="BA139:BA150" si="153">AZ139*10000*AV139*0.67*AU139*AT139</f>
        <v>9.33392486792966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-4.27099031670968</v>
      </c>
      <c r="E140" s="13">
        <f t="shared" ref="E140:E151" si="154">D139</f>
        <v>-0.84</v>
      </c>
      <c r="F140" s="9" t="s">
        <v>107</v>
      </c>
      <c r="G140" s="6">
        <v>2</v>
      </c>
      <c r="H140" s="11">
        <f t="shared" si="135"/>
        <v>-4.27099031670968</v>
      </c>
      <c r="I140" s="11">
        <f t="shared" si="136"/>
        <v>268.87900968329</v>
      </c>
      <c r="J140" s="11">
        <f t="shared" si="137"/>
        <v>0.00989236741201691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0.564955325236573</v>
      </c>
      <c r="P140" s="11">
        <f t="shared" si="140"/>
        <v>0.00558874564861569</v>
      </c>
      <c r="Q140" s="17">
        <f t="shared" si="141"/>
        <v>0.00145307386864008</v>
      </c>
      <c r="R140" s="11">
        <f t="shared" si="142"/>
        <v>0.074022</v>
      </c>
      <c r="S140" s="18">
        <f t="shared" si="143"/>
        <v>0.019630297325661</v>
      </c>
      <c r="T140" s="3">
        <v>0.01</v>
      </c>
      <c r="U140" s="19">
        <f t="shared" si="144"/>
        <v>0.00019630297325661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0.00568630297325661</v>
      </c>
      <c r="AU140" s="27">
        <f t="shared" si="148"/>
        <v>28.47</v>
      </c>
      <c r="AV140" s="1">
        <f t="shared" si="149"/>
        <v>0.26</v>
      </c>
      <c r="AW140" s="2">
        <f t="shared" si="150"/>
        <v>0.225</v>
      </c>
      <c r="AX140" s="1">
        <f t="shared" si="151"/>
        <v>63.4524114419749</v>
      </c>
      <c r="AZ140" s="2">
        <f t="shared" si="152"/>
        <v>0.0333333333333333</v>
      </c>
      <c r="BA140" s="1">
        <f t="shared" si="153"/>
        <v>9.40035725066295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0.160130574642857</v>
      </c>
      <c r="E141" s="13">
        <f t="shared" si="154"/>
        <v>-4.27099031670968</v>
      </c>
      <c r="F141" s="9" t="s">
        <v>107</v>
      </c>
      <c r="G141" s="6">
        <v>3</v>
      </c>
      <c r="H141" s="11">
        <f t="shared" si="135"/>
        <v>0.160130574642857</v>
      </c>
      <c r="I141" s="11">
        <f t="shared" si="136"/>
        <v>273.310130574643</v>
      </c>
      <c r="J141" s="11">
        <f t="shared" si="137"/>
        <v>0.0177941505411996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0.844066579587957</v>
      </c>
      <c r="P141" s="11">
        <f t="shared" si="140"/>
        <v>0.0150194477839835</v>
      </c>
      <c r="Q141" s="17">
        <f t="shared" si="141"/>
        <v>0.00390505642383572</v>
      </c>
      <c r="R141" s="11">
        <f t="shared" si="142"/>
        <v>0.074022</v>
      </c>
      <c r="S141" s="18">
        <f t="shared" si="143"/>
        <v>0.0527553487319407</v>
      </c>
      <c r="T141" s="3">
        <v>0.01</v>
      </c>
      <c r="U141" s="19">
        <f t="shared" si="144"/>
        <v>0.000527553487319407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0.00601755348731941</v>
      </c>
      <c r="AU141" s="27">
        <f t="shared" si="148"/>
        <v>28.47</v>
      </c>
      <c r="AV141" s="1">
        <f t="shared" si="149"/>
        <v>0.26</v>
      </c>
      <c r="AW141" s="2">
        <f t="shared" si="150"/>
        <v>0.225</v>
      </c>
      <c r="AX141" s="1">
        <f t="shared" si="151"/>
        <v>67.1487751439323</v>
      </c>
      <c r="AZ141" s="2">
        <f t="shared" si="152"/>
        <v>0.0333333333333333</v>
      </c>
      <c r="BA141" s="1">
        <f t="shared" si="153"/>
        <v>9.94796668798998</v>
      </c>
    </row>
    <row r="142" s="1" customFormat="1" spans="1:53">
      <c r="A142" s="6"/>
      <c r="B142" s="6"/>
      <c r="C142" s="9">
        <v>3</v>
      </c>
      <c r="D142" s="12">
        <v>9.77949192603226</v>
      </c>
      <c r="E142" s="13">
        <f t="shared" si="154"/>
        <v>0.160130574642857</v>
      </c>
      <c r="F142" s="9" t="s">
        <v>107</v>
      </c>
      <c r="G142" s="6">
        <v>4</v>
      </c>
      <c r="H142" s="11">
        <f t="shared" si="135"/>
        <v>9.77949192603226</v>
      </c>
      <c r="I142" s="11">
        <f t="shared" si="136"/>
        <v>282.929491926032</v>
      </c>
      <c r="J142" s="11">
        <f t="shared" si="137"/>
        <v>0.0597460921720686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1.11374713180397</v>
      </c>
      <c r="P142" s="11">
        <f t="shared" si="140"/>
        <v>0.0665420387931373</v>
      </c>
      <c r="Q142" s="17">
        <f t="shared" si="141"/>
        <v>0.0173009300862157</v>
      </c>
      <c r="R142" s="11">
        <f t="shared" si="142"/>
        <v>0.074022</v>
      </c>
      <c r="S142" s="18">
        <f t="shared" si="143"/>
        <v>0.233726866150816</v>
      </c>
      <c r="T142" s="3">
        <v>0.01</v>
      </c>
      <c r="U142" s="19">
        <f t="shared" si="144"/>
        <v>0.00233726866150816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0.00782726866150816</v>
      </c>
      <c r="AU142" s="27">
        <f t="shared" si="148"/>
        <v>28.47</v>
      </c>
      <c r="AV142" s="1">
        <f t="shared" si="149"/>
        <v>0.26</v>
      </c>
      <c r="AW142" s="2">
        <f t="shared" si="150"/>
        <v>0.225</v>
      </c>
      <c r="AX142" s="1">
        <f t="shared" si="151"/>
        <v>87.3430546899702</v>
      </c>
      <c r="AZ142" s="2">
        <f t="shared" si="152"/>
        <v>0.0333333333333333</v>
      </c>
      <c r="BA142" s="1">
        <f t="shared" si="153"/>
        <v>12.9397118059215</v>
      </c>
    </row>
    <row r="143" s="1" customFormat="1" spans="1:53">
      <c r="A143" s="6"/>
      <c r="B143" s="6"/>
      <c r="C143" s="9">
        <v>4</v>
      </c>
      <c r="D143" s="12">
        <v>14.2450927998</v>
      </c>
      <c r="E143" s="13">
        <f t="shared" si="154"/>
        <v>9.77949192603226</v>
      </c>
      <c r="F143" s="9" t="s">
        <v>107</v>
      </c>
      <c r="G143" s="6">
        <v>5</v>
      </c>
      <c r="H143" s="11">
        <f t="shared" si="135"/>
        <v>14.2450927998</v>
      </c>
      <c r="I143" s="11">
        <f t="shared" si="136"/>
        <v>287.3950927998</v>
      </c>
      <c r="J143" s="11">
        <f t="shared" si="137"/>
        <v>0.101986266021397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0.994844838360295</v>
      </c>
      <c r="O143" s="11">
        <f t="shared" si="155"/>
        <v>0.337060254650542</v>
      </c>
      <c r="P143" s="11">
        <f t="shared" si="140"/>
        <v>0.0343755167960301</v>
      </c>
      <c r="Q143" s="17">
        <f t="shared" si="141"/>
        <v>0.00893763436696782</v>
      </c>
      <c r="R143" s="11">
        <f t="shared" si="142"/>
        <v>0.074022</v>
      </c>
      <c r="S143" s="18">
        <f t="shared" si="143"/>
        <v>0.120742946245276</v>
      </c>
      <c r="T143" s="3">
        <v>0.01</v>
      </c>
      <c r="U143" s="19">
        <f t="shared" si="144"/>
        <v>0.00120742946245276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0.0111574294624528</v>
      </c>
      <c r="AU143" s="27">
        <f t="shared" si="148"/>
        <v>28.47</v>
      </c>
      <c r="AV143" s="1">
        <f t="shared" si="149"/>
        <v>0.26</v>
      </c>
      <c r="AW143" s="2">
        <f t="shared" si="150"/>
        <v>0.225</v>
      </c>
      <c r="AX143" s="1">
        <f t="shared" si="151"/>
        <v>124.503707983204</v>
      </c>
      <c r="AZ143" s="2">
        <f t="shared" si="152"/>
        <v>0.0333333333333333</v>
      </c>
      <c r="BA143" s="1">
        <f t="shared" si="153"/>
        <v>18.4449937752895</v>
      </c>
    </row>
    <row r="144" s="1" customFormat="1" spans="1:53">
      <c r="A144" s="6"/>
      <c r="B144" s="6"/>
      <c r="C144" s="9">
        <v>5</v>
      </c>
      <c r="D144" s="12">
        <v>17.791861376129</v>
      </c>
      <c r="E144" s="13">
        <f t="shared" si="154"/>
        <v>14.2450927998</v>
      </c>
      <c r="F144" s="9" t="s">
        <v>109</v>
      </c>
      <c r="G144" s="6">
        <v>6</v>
      </c>
      <c r="H144" s="11">
        <f t="shared" si="135"/>
        <v>17.791861376129</v>
      </c>
      <c r="I144" s="11">
        <f t="shared" si="136"/>
        <v>290.941861376129</v>
      </c>
      <c r="J144" s="11">
        <f t="shared" si="137"/>
        <v>0.154138341946189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0.587384737854512</v>
      </c>
      <c r="P144" s="11">
        <f t="shared" si="140"/>
        <v>0.0905385095773915</v>
      </c>
      <c r="Q144" s="17">
        <f t="shared" si="141"/>
        <v>0.0235400124901218</v>
      </c>
      <c r="R144" s="11">
        <f t="shared" si="142"/>
        <v>0.074022</v>
      </c>
      <c r="S144" s="18">
        <f t="shared" si="143"/>
        <v>0.31801373227043</v>
      </c>
      <c r="T144" s="3">
        <v>0.01</v>
      </c>
      <c r="U144" s="19">
        <f t="shared" si="144"/>
        <v>0.0031801373227043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0.0131301373227043</v>
      </c>
      <c r="AU144" s="27">
        <f t="shared" si="148"/>
        <v>28.47</v>
      </c>
      <c r="AV144" s="1">
        <f t="shared" si="149"/>
        <v>0.26</v>
      </c>
      <c r="AW144" s="2">
        <f t="shared" si="150"/>
        <v>0.225</v>
      </c>
      <c r="AX144" s="1">
        <f t="shared" si="151"/>
        <v>146.516793003859</v>
      </c>
      <c r="AZ144" s="2">
        <f t="shared" si="152"/>
        <v>0.0333333333333333</v>
      </c>
      <c r="BA144" s="1">
        <f t="shared" si="153"/>
        <v>21.7061915561272</v>
      </c>
    </row>
    <row r="145" s="1" customFormat="1" spans="1:53">
      <c r="A145" s="6"/>
      <c r="B145" s="6"/>
      <c r="C145" s="9">
        <v>6</v>
      </c>
      <c r="D145" s="12">
        <v>21.8190277673333</v>
      </c>
      <c r="E145" s="13">
        <f t="shared" si="154"/>
        <v>17.791861376129</v>
      </c>
      <c r="F145" s="9" t="s">
        <v>107</v>
      </c>
      <c r="G145" s="6">
        <v>7</v>
      </c>
      <c r="H145" s="11">
        <f t="shared" si="135"/>
        <v>21.8190277673333</v>
      </c>
      <c r="I145" s="11">
        <f t="shared" si="136"/>
        <v>294.969027767333</v>
      </c>
      <c r="J145" s="11">
        <f t="shared" si="137"/>
        <v>0.243413751236081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0.78154622827712</v>
      </c>
      <c r="P145" s="11">
        <f t="shared" si="140"/>
        <v>0.190239099189344</v>
      </c>
      <c r="Q145" s="17">
        <f t="shared" si="141"/>
        <v>0.0494621657892295</v>
      </c>
      <c r="R145" s="11">
        <f t="shared" si="142"/>
        <v>0.074022</v>
      </c>
      <c r="S145" s="18">
        <f t="shared" si="143"/>
        <v>0.668208989073917</v>
      </c>
      <c r="T145" s="3">
        <v>0.01</v>
      </c>
      <c r="U145" s="19">
        <f t="shared" si="144"/>
        <v>0.00668208989073917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0.0166320898907392</v>
      </c>
      <c r="AU145" s="27">
        <f t="shared" si="148"/>
        <v>28.47</v>
      </c>
      <c r="AV145" s="1">
        <f t="shared" si="149"/>
        <v>0.26</v>
      </c>
      <c r="AW145" s="2">
        <f t="shared" si="150"/>
        <v>0.225</v>
      </c>
      <c r="AX145" s="1">
        <f t="shared" si="151"/>
        <v>185.594439102263</v>
      </c>
      <c r="AZ145" s="2">
        <f t="shared" si="152"/>
        <v>0.0333333333333333</v>
      </c>
      <c r="BA145" s="1">
        <f t="shared" si="153"/>
        <v>27.4954724595946</v>
      </c>
    </row>
    <row r="146" s="1" customFormat="1" spans="1:53">
      <c r="A146" s="6"/>
      <c r="B146" s="6"/>
      <c r="C146" s="9">
        <v>7</v>
      </c>
      <c r="D146" s="12">
        <v>23.6261179251613</v>
      </c>
      <c r="E146" s="13">
        <f t="shared" si="154"/>
        <v>21.8190277673333</v>
      </c>
      <c r="F146" s="9" t="s">
        <v>107</v>
      </c>
      <c r="G146" s="6">
        <v>8</v>
      </c>
      <c r="H146" s="11">
        <f t="shared" si="135"/>
        <v>23.6261179251613</v>
      </c>
      <c r="I146" s="11">
        <f t="shared" si="136"/>
        <v>296.776117925161</v>
      </c>
      <c r="J146" s="11">
        <f t="shared" si="137"/>
        <v>0.297602877872159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0.876007129087776</v>
      </c>
      <c r="P146" s="11">
        <f t="shared" si="140"/>
        <v>0.26070224265305</v>
      </c>
      <c r="Q146" s="17">
        <f t="shared" si="141"/>
        <v>0.067782583089793</v>
      </c>
      <c r="R146" s="11">
        <f t="shared" si="142"/>
        <v>0.074022</v>
      </c>
      <c r="S146" s="18">
        <f t="shared" si="143"/>
        <v>0.915708614868459</v>
      </c>
      <c r="T146" s="3">
        <v>0.01</v>
      </c>
      <c r="U146" s="19">
        <f t="shared" si="144"/>
        <v>0.00915708614868459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0.0191070861486846</v>
      </c>
      <c r="AU146" s="27">
        <f t="shared" si="148"/>
        <v>28.47</v>
      </c>
      <c r="AV146" s="1">
        <f t="shared" si="149"/>
        <v>0.26</v>
      </c>
      <c r="AW146" s="2">
        <f t="shared" si="150"/>
        <v>0.225</v>
      </c>
      <c r="AX146" s="1">
        <f t="shared" si="151"/>
        <v>213.212468182863</v>
      </c>
      <c r="AZ146" s="2">
        <f t="shared" si="152"/>
        <v>0.0333333333333333</v>
      </c>
      <c r="BA146" s="1">
        <f t="shared" si="153"/>
        <v>31.5870323233871</v>
      </c>
    </row>
    <row r="147" s="1" customFormat="1" spans="1:53">
      <c r="A147" s="6"/>
      <c r="B147" s="6"/>
      <c r="C147" s="9">
        <v>8</v>
      </c>
      <c r="D147" s="12">
        <v>23.6419813864516</v>
      </c>
      <c r="E147" s="13">
        <f t="shared" si="154"/>
        <v>23.6261179251613</v>
      </c>
      <c r="F147" s="9" t="s">
        <v>107</v>
      </c>
      <c r="G147" s="6">
        <v>9</v>
      </c>
      <c r="H147" s="11">
        <f t="shared" si="135"/>
        <v>23.6419813864516</v>
      </c>
      <c r="I147" s="11">
        <f t="shared" si="136"/>
        <v>296.791981386452</v>
      </c>
      <c r="J147" s="11">
        <f t="shared" si="137"/>
        <v>0.298125214617214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0.900004886434726</v>
      </c>
      <c r="P147" s="11">
        <f t="shared" si="140"/>
        <v>0.268314149924894</v>
      </c>
      <c r="Q147" s="17">
        <f t="shared" si="141"/>
        <v>0.0697616789804724</v>
      </c>
      <c r="R147" s="11">
        <f t="shared" si="142"/>
        <v>0.074022</v>
      </c>
      <c r="S147" s="18">
        <f t="shared" si="143"/>
        <v>0.942445205215644</v>
      </c>
      <c r="T147" s="3">
        <v>0.01</v>
      </c>
      <c r="U147" s="19">
        <f t="shared" si="144"/>
        <v>0.00942445205215644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0.0149144520521564</v>
      </c>
      <c r="AU147" s="27">
        <f t="shared" si="148"/>
        <v>28.47</v>
      </c>
      <c r="AV147" s="1">
        <f t="shared" si="149"/>
        <v>0.26</v>
      </c>
      <c r="AW147" s="2">
        <f t="shared" si="150"/>
        <v>0.225</v>
      </c>
      <c r="AX147" s="1">
        <f t="shared" si="151"/>
        <v>166.427633648062</v>
      </c>
      <c r="AZ147" s="2">
        <f t="shared" si="152"/>
        <v>0.0333333333333333</v>
      </c>
      <c r="BA147" s="1">
        <f t="shared" si="153"/>
        <v>24.6559457256388</v>
      </c>
    </row>
    <row r="148" s="1" customFormat="1" spans="1:53">
      <c r="A148" s="6"/>
      <c r="B148" s="6"/>
      <c r="C148" s="9">
        <v>9</v>
      </c>
      <c r="D148" s="12">
        <v>16.0038105906667</v>
      </c>
      <c r="E148" s="13">
        <f t="shared" si="154"/>
        <v>23.6419813864516</v>
      </c>
      <c r="F148" s="9" t="s">
        <v>107</v>
      </c>
      <c r="G148" s="6">
        <v>10</v>
      </c>
      <c r="H148" s="11">
        <f t="shared" si="135"/>
        <v>16.0038105906667</v>
      </c>
      <c r="I148" s="11">
        <f t="shared" si="136"/>
        <v>289.153810590667</v>
      </c>
      <c r="J148" s="11">
        <f t="shared" si="137"/>
        <v>0.125324062425694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0.916390736509832</v>
      </c>
      <c r="P148" s="11">
        <f t="shared" si="140"/>
        <v>0.114845809868686</v>
      </c>
      <c r="Q148" s="17">
        <f t="shared" si="141"/>
        <v>0.0298599105658584</v>
      </c>
      <c r="R148" s="11">
        <f t="shared" si="142"/>
        <v>0.074022</v>
      </c>
      <c r="S148" s="18">
        <f t="shared" si="143"/>
        <v>0.403392377480457</v>
      </c>
      <c r="T148" s="3">
        <v>0.01</v>
      </c>
      <c r="U148" s="19">
        <f t="shared" si="144"/>
        <v>0.00403392377480457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0.00952392377480457</v>
      </c>
      <c r="AU148" s="27">
        <f t="shared" si="148"/>
        <v>28.47</v>
      </c>
      <c r="AV148" s="1">
        <f t="shared" si="149"/>
        <v>0.26</v>
      </c>
      <c r="AW148" s="2">
        <f t="shared" si="150"/>
        <v>0.225</v>
      </c>
      <c r="AX148" s="1">
        <f t="shared" si="151"/>
        <v>106.275717763032</v>
      </c>
      <c r="AZ148" s="2">
        <f t="shared" si="152"/>
        <v>0.0333333333333333</v>
      </c>
      <c r="BA148" s="1">
        <f t="shared" si="153"/>
        <v>15.7445507797084</v>
      </c>
    </row>
    <row r="149" s="1" customFormat="1" spans="1:53">
      <c r="A149" s="6"/>
      <c r="B149" s="6"/>
      <c r="C149" s="9">
        <v>10</v>
      </c>
      <c r="D149" s="12">
        <v>10.4987446384194</v>
      </c>
      <c r="E149" s="13">
        <f t="shared" si="154"/>
        <v>16.0038105906667</v>
      </c>
      <c r="F149" s="9" t="s">
        <v>107</v>
      </c>
      <c r="G149" s="6">
        <v>11</v>
      </c>
      <c r="H149" s="11">
        <f t="shared" si="135"/>
        <v>10.4987446384194</v>
      </c>
      <c r="I149" s="11">
        <f t="shared" si="136"/>
        <v>283.648744638419</v>
      </c>
      <c r="J149" s="11">
        <f t="shared" si="137"/>
        <v>0.0651940627575815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0.761467680309089</v>
      </c>
      <c r="O149" s="11">
        <f t="shared" si="155"/>
        <v>0.324777246332057</v>
      </c>
      <c r="P149" s="11">
        <f t="shared" si="140"/>
        <v>0.0211735481796067</v>
      </c>
      <c r="Q149" s="17">
        <f t="shared" si="141"/>
        <v>0.00550512252669773</v>
      </c>
      <c r="R149" s="11">
        <f t="shared" si="142"/>
        <v>0.074022</v>
      </c>
      <c r="S149" s="18">
        <f t="shared" si="143"/>
        <v>0.0743714372307926</v>
      </c>
      <c r="T149" s="3">
        <v>0.01</v>
      </c>
      <c r="U149" s="19">
        <f t="shared" si="144"/>
        <v>0.000743714372307926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0.00623371437230793</v>
      </c>
      <c r="AU149" s="27">
        <f t="shared" si="148"/>
        <v>28.47</v>
      </c>
      <c r="AV149" s="1">
        <f t="shared" si="149"/>
        <v>0.26</v>
      </c>
      <c r="AW149" s="2">
        <f t="shared" si="150"/>
        <v>0.225</v>
      </c>
      <c r="AX149" s="1">
        <f t="shared" si="151"/>
        <v>69.5608747939968</v>
      </c>
      <c r="AZ149" s="2">
        <f t="shared" si="152"/>
        <v>0.0333333333333333</v>
      </c>
      <c r="BA149" s="1">
        <f t="shared" si="153"/>
        <v>10.3053147842958</v>
      </c>
    </row>
    <row r="150" s="1" customFormat="1" spans="1:54">
      <c r="A150" s="6"/>
      <c r="B150" s="6"/>
      <c r="C150" s="9">
        <v>11</v>
      </c>
      <c r="D150" s="12">
        <v>4.16969563106667</v>
      </c>
      <c r="E150" s="13">
        <f t="shared" si="154"/>
        <v>10.4987446384194</v>
      </c>
      <c r="F150" s="9" t="s">
        <v>109</v>
      </c>
      <c r="G150" s="6">
        <v>12</v>
      </c>
      <c r="H150" s="11">
        <f t="shared" si="135"/>
        <v>4.16969563106667</v>
      </c>
      <c r="I150" s="11">
        <f t="shared" si="136"/>
        <v>277.319695631067</v>
      </c>
      <c r="J150" s="11">
        <f t="shared" si="137"/>
        <v>0.0297834250502029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0.588303698152451</v>
      </c>
      <c r="P150" s="11">
        <f t="shared" si="140"/>
        <v>0.0175216991006807</v>
      </c>
      <c r="Q150" s="17">
        <f t="shared" si="141"/>
        <v>0.00455564176617699</v>
      </c>
      <c r="R150" s="11">
        <f t="shared" si="142"/>
        <v>0.074022</v>
      </c>
      <c r="S150" s="18">
        <f t="shared" si="143"/>
        <v>0.0615444295773822</v>
      </c>
      <c r="T150" s="3">
        <v>0.01</v>
      </c>
      <c r="U150" s="19">
        <f t="shared" si="144"/>
        <v>0.000615444295773822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0.00610544429577382</v>
      </c>
      <c r="AU150" s="27">
        <f t="shared" si="148"/>
        <v>28.47</v>
      </c>
      <c r="AV150" s="1">
        <f t="shared" si="149"/>
        <v>0.26</v>
      </c>
      <c r="AW150" s="2">
        <f t="shared" si="150"/>
        <v>0.225</v>
      </c>
      <c r="AX150" s="1">
        <f t="shared" si="151"/>
        <v>68.1295325475118</v>
      </c>
      <c r="AY150" s="1">
        <f>SUM(AX139:AX150)</f>
        <v>1361.16940115919</v>
      </c>
      <c r="AZ150" s="2">
        <f t="shared" si="152"/>
        <v>0.0333333333333333</v>
      </c>
      <c r="BA150" s="1">
        <f t="shared" si="153"/>
        <v>10.0932640811129</v>
      </c>
      <c r="BB150" s="1">
        <f>SUM(BA139:BA150)</f>
        <v>201.654726097658</v>
      </c>
    </row>
    <row r="151" s="1" customFormat="1" spans="1:46">
      <c r="A151" s="6"/>
      <c r="B151" s="6"/>
      <c r="C151" s="9">
        <v>12</v>
      </c>
      <c r="D151" s="12">
        <v>-2.98814598877419</v>
      </c>
      <c r="E151" s="13">
        <f t="shared" si="154"/>
        <v>4.16969563106667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I2" sqref="I2:I12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592.4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29.8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0.4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579.08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2095.93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1014.25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11.1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36.5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15.8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2.7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29645892.6074639</v>
      </c>
      <c r="J16" s="7" t="s">
        <v>35</v>
      </c>
      <c r="K16" s="7">
        <f>I16/(10000*1000)</f>
        <v>2.96458926074639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26986441.7140822</v>
      </c>
      <c r="J17" s="7" t="s">
        <v>35</v>
      </c>
      <c r="K17" s="7">
        <f>I17/(10000*1000)</f>
        <v>2.69864417140822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-6.72</v>
      </c>
      <c r="E29" s="9"/>
      <c r="F29" s="9"/>
      <c r="G29" s="6">
        <v>1</v>
      </c>
      <c r="H29" s="11">
        <f t="shared" ref="H29:H40" si="0">E30</f>
        <v>-6.72</v>
      </c>
      <c r="I29" s="11">
        <f t="shared" ref="I29:I40" si="1">H29+273.15</f>
        <v>266.43</v>
      </c>
      <c r="J29" s="11">
        <f t="shared" ref="J29:J40" si="2">EXP(($C$18*(I29-$C$16))/($C$19*I29*$C$16))</f>
        <v>0.00709152167430251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0.00704477672726606</v>
      </c>
      <c r="Q29" s="17">
        <f t="shared" ref="Q29:Q40" si="6">P29*$B$31</f>
        <v>0.000915820974544588</v>
      </c>
      <c r="R29" s="11">
        <f t="shared" ref="R29:R40" si="7">L29*$B$31</f>
        <v>0.129143083333333</v>
      </c>
      <c r="S29" s="18">
        <f t="shared" ref="S29:S40" si="8">Q29/R29</f>
        <v>0.00709152167430253</v>
      </c>
      <c r="T29" s="3">
        <v>0.01</v>
      </c>
      <c r="U29" s="19">
        <f t="shared" ref="U29:U40" si="9">S29*T29</f>
        <v>7.09152167430253e-5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0.021970915216743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2.48333333333333</v>
      </c>
      <c r="AU29" s="1">
        <f t="shared" ref="AU29:AU40" si="17">AT29*10000*AS29*0.67*AR29*AQ29</f>
        <v>4720.94694799396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-10.0990164652581</v>
      </c>
      <c r="E30" s="13">
        <f t="shared" ref="E30:E41" si="18">D29</f>
        <v>-6.72</v>
      </c>
      <c r="F30" s="9" t="s">
        <v>107</v>
      </c>
      <c r="G30" s="6">
        <v>2</v>
      </c>
      <c r="H30" s="11">
        <f t="shared" si="0"/>
        <v>-10.0990164652581</v>
      </c>
      <c r="I30" s="11">
        <f t="shared" si="1"/>
        <v>263.050983534742</v>
      </c>
      <c r="J30" s="11">
        <f t="shared" si="2"/>
        <v>0.0044346858442532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1.9797718899394</v>
      </c>
      <c r="P30" s="11">
        <f t="shared" si="5"/>
        <v>0.00877966637516465</v>
      </c>
      <c r="Q30" s="17">
        <f t="shared" si="6"/>
        <v>0.00114135662877141</v>
      </c>
      <c r="R30" s="11">
        <f t="shared" si="7"/>
        <v>0.129143083333333</v>
      </c>
      <c r="S30" s="18">
        <f t="shared" si="8"/>
        <v>0.00883792301772317</v>
      </c>
      <c r="T30" s="3">
        <v>0.01</v>
      </c>
      <c r="U30" s="19">
        <f t="shared" si="9"/>
        <v>8.83792301772317e-5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0.0219883792301772</v>
      </c>
      <c r="AR30" s="27">
        <f t="shared" si="15"/>
        <v>99.3408333333333</v>
      </c>
      <c r="AS30" s="1">
        <f t="shared" si="16"/>
        <v>0.13</v>
      </c>
      <c r="AT30" s="2">
        <f>$E$4/12</f>
        <v>2.48333333333333</v>
      </c>
      <c r="AU30" s="1">
        <f t="shared" si="17"/>
        <v>4724.69948538754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-6.49217894035714</v>
      </c>
      <c r="E31" s="13">
        <f t="shared" si="18"/>
        <v>-10.0990164652581</v>
      </c>
      <c r="F31" s="9" t="s">
        <v>107</v>
      </c>
      <c r="G31" s="6">
        <v>3</v>
      </c>
      <c r="H31" s="11">
        <f t="shared" si="0"/>
        <v>-6.49217894035714</v>
      </c>
      <c r="I31" s="11">
        <f t="shared" si="1"/>
        <v>266.657821059643</v>
      </c>
      <c r="J31" s="11">
        <f t="shared" si="2"/>
        <v>0.00731643190268133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2.96440055689757</v>
      </c>
      <c r="P31" s="11">
        <f t="shared" si="5"/>
        <v>0.0216888348068117</v>
      </c>
      <c r="Q31" s="17">
        <f t="shared" si="6"/>
        <v>0.00281954852488552</v>
      </c>
      <c r="R31" s="11">
        <f t="shared" si="7"/>
        <v>0.129143083333333</v>
      </c>
      <c r="S31" s="18">
        <f t="shared" si="8"/>
        <v>0.0218327490107073</v>
      </c>
      <c r="T31" s="3">
        <v>0.01</v>
      </c>
      <c r="U31" s="19">
        <f t="shared" si="9"/>
        <v>0.000218327490107073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0.0221183274901071</v>
      </c>
      <c r="AR31" s="27">
        <f t="shared" si="15"/>
        <v>99.3408333333333</v>
      </c>
      <c r="AS31" s="1">
        <f t="shared" si="16"/>
        <v>0.13</v>
      </c>
      <c r="AT31" s="2">
        <f>$E$4/12</f>
        <v>2.48333333333333</v>
      </c>
      <c r="AU31" s="1">
        <f t="shared" si="17"/>
        <v>4752.62180155239</v>
      </c>
    </row>
    <row r="32" s="1" customFormat="1" spans="1:47">
      <c r="A32" s="6"/>
      <c r="B32" s="6"/>
      <c r="C32" s="9">
        <v>3</v>
      </c>
      <c r="D32" s="12">
        <v>5.37419282703226</v>
      </c>
      <c r="E32" s="13">
        <f t="shared" si="18"/>
        <v>-6.49217894035714</v>
      </c>
      <c r="F32" s="9" t="s">
        <v>107</v>
      </c>
      <c r="G32" s="6">
        <v>4</v>
      </c>
      <c r="H32" s="11">
        <f t="shared" si="0"/>
        <v>5.37419282703226</v>
      </c>
      <c r="I32" s="11">
        <f t="shared" si="1"/>
        <v>278.524192827032</v>
      </c>
      <c r="J32" s="11">
        <f t="shared" si="2"/>
        <v>0.0346670316504815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3.93612005542409</v>
      </c>
      <c r="P32" s="11">
        <f t="shared" si="5"/>
        <v>0.136453598541482</v>
      </c>
      <c r="Q32" s="17">
        <f t="shared" si="6"/>
        <v>0.0177389678103926</v>
      </c>
      <c r="R32" s="11">
        <f t="shared" si="7"/>
        <v>0.129143083333333</v>
      </c>
      <c r="S32" s="18">
        <f t="shared" si="8"/>
        <v>0.137359023437642</v>
      </c>
      <c r="T32" s="3">
        <v>0.01</v>
      </c>
      <c r="U32" s="19">
        <f t="shared" si="9"/>
        <v>0.00137359023437642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0.0232735902343764</v>
      </c>
      <c r="AR32" s="27">
        <f t="shared" si="15"/>
        <v>99.3408333333333</v>
      </c>
      <c r="AS32" s="1">
        <f t="shared" si="16"/>
        <v>0.13</v>
      </c>
      <c r="AT32" s="2">
        <f>$E$4/12</f>
        <v>2.48333333333333</v>
      </c>
      <c r="AU32" s="1">
        <f t="shared" si="17"/>
        <v>5000.85607276442</v>
      </c>
    </row>
    <row r="33" s="1" customFormat="1" spans="1:47">
      <c r="A33" s="6"/>
      <c r="B33" s="6"/>
      <c r="C33" s="9">
        <v>4</v>
      </c>
      <c r="D33" s="12">
        <v>9.054247475</v>
      </c>
      <c r="E33" s="13">
        <f t="shared" si="18"/>
        <v>5.37419282703226</v>
      </c>
      <c r="F33" s="9" t="s">
        <v>107</v>
      </c>
      <c r="G33" s="6">
        <v>5</v>
      </c>
      <c r="H33" s="11">
        <f t="shared" si="0"/>
        <v>9.054247475</v>
      </c>
      <c r="I33" s="11">
        <f t="shared" si="1"/>
        <v>282.204247475</v>
      </c>
      <c r="J33" s="11">
        <f t="shared" si="2"/>
        <v>0.0546889574637982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3.60968313403848</v>
      </c>
      <c r="O33" s="11">
        <f t="shared" si="19"/>
        <v>1.18339165617746</v>
      </c>
      <c r="P33" s="11">
        <f t="shared" si="5"/>
        <v>0.064718455947703</v>
      </c>
      <c r="Q33" s="17">
        <f t="shared" si="6"/>
        <v>0.00841339927320139</v>
      </c>
      <c r="R33" s="11">
        <f t="shared" si="7"/>
        <v>0.129143083333333</v>
      </c>
      <c r="S33" s="18">
        <f t="shared" si="8"/>
        <v>0.0651478891167981</v>
      </c>
      <c r="T33" s="3">
        <v>0.01</v>
      </c>
      <c r="U33" s="19">
        <f t="shared" si="9"/>
        <v>0.000651478891167981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0.022551478891168</v>
      </c>
      <c r="AR33" s="27">
        <f t="shared" si="15"/>
        <v>99.3408333333333</v>
      </c>
      <c r="AS33" s="1">
        <f t="shared" si="16"/>
        <v>0.13</v>
      </c>
      <c r="AT33" s="2">
        <f>$E$4/12</f>
        <v>2.48333333333333</v>
      </c>
      <c r="AU33" s="1">
        <f t="shared" si="17"/>
        <v>4845.69415491978</v>
      </c>
    </row>
    <row r="34" s="1" customFormat="1" spans="1:47">
      <c r="A34" s="6"/>
      <c r="B34" s="6"/>
      <c r="C34" s="9">
        <v>5</v>
      </c>
      <c r="D34" s="12">
        <v>14.0793723137097</v>
      </c>
      <c r="E34" s="13">
        <f t="shared" si="18"/>
        <v>9.054247475</v>
      </c>
      <c r="F34" s="9" t="s">
        <v>109</v>
      </c>
      <c r="G34" s="6">
        <v>6</v>
      </c>
      <c r="H34" s="11">
        <f t="shared" si="0"/>
        <v>14.0793723137097</v>
      </c>
      <c r="I34" s="11">
        <f t="shared" si="1"/>
        <v>287.22937231371</v>
      </c>
      <c r="J34" s="11">
        <f t="shared" si="2"/>
        <v>0.100012081428255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2.11208153356309</v>
      </c>
      <c r="P34" s="11">
        <f t="shared" si="5"/>
        <v>0.211233670317826</v>
      </c>
      <c r="Q34" s="17">
        <f t="shared" si="6"/>
        <v>0.0274603771413174</v>
      </c>
      <c r="R34" s="11">
        <f t="shared" si="7"/>
        <v>0.129143083333333</v>
      </c>
      <c r="S34" s="18">
        <f t="shared" si="8"/>
        <v>0.212635291279511</v>
      </c>
      <c r="T34" s="3">
        <v>0.01</v>
      </c>
      <c r="U34" s="19">
        <f t="shared" si="9"/>
        <v>0.0021263529127951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0.0315763529127951</v>
      </c>
      <c r="AR34" s="27">
        <f t="shared" si="15"/>
        <v>99.3408333333333</v>
      </c>
      <c r="AS34" s="1">
        <f t="shared" si="16"/>
        <v>0.13</v>
      </c>
      <c r="AT34" s="2">
        <f>$E$4/12</f>
        <v>2.48333333333333</v>
      </c>
      <c r="AU34" s="1">
        <f t="shared" si="17"/>
        <v>6784.89200116892</v>
      </c>
    </row>
    <row r="35" s="1" customFormat="1" spans="1:47">
      <c r="A35" s="6"/>
      <c r="B35" s="6"/>
      <c r="C35" s="9">
        <v>6</v>
      </c>
      <c r="D35" s="12">
        <v>18.67353436</v>
      </c>
      <c r="E35" s="13">
        <f t="shared" si="18"/>
        <v>14.0793723137097</v>
      </c>
      <c r="F35" s="9" t="s">
        <v>107</v>
      </c>
      <c r="G35" s="6">
        <v>7</v>
      </c>
      <c r="H35" s="11">
        <f t="shared" si="0"/>
        <v>18.67353436</v>
      </c>
      <c r="I35" s="11">
        <f t="shared" si="1"/>
        <v>291.82353436</v>
      </c>
      <c r="J35" s="11">
        <f t="shared" si="2"/>
        <v>0.170538511160415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2.8942561965786</v>
      </c>
      <c r="P35" s="11">
        <f t="shared" si="5"/>
        <v>0.493582142681319</v>
      </c>
      <c r="Q35" s="17">
        <f t="shared" si="6"/>
        <v>0.0641656785485715</v>
      </c>
      <c r="R35" s="11">
        <f t="shared" si="7"/>
        <v>0.129143083333333</v>
      </c>
      <c r="S35" s="18">
        <f t="shared" si="8"/>
        <v>0.496857260120951</v>
      </c>
      <c r="T35" s="3">
        <v>0.01</v>
      </c>
      <c r="U35" s="19">
        <f t="shared" si="9"/>
        <v>0.00496857260120951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0.0344185726012095</v>
      </c>
      <c r="AR35" s="27">
        <f t="shared" si="15"/>
        <v>99.3408333333333</v>
      </c>
      <c r="AS35" s="1">
        <f t="shared" si="16"/>
        <v>0.13</v>
      </c>
      <c r="AT35" s="2">
        <f>$E$4/12</f>
        <v>2.48333333333333</v>
      </c>
      <c r="AU35" s="1">
        <f t="shared" si="17"/>
        <v>7395.60704108329</v>
      </c>
    </row>
    <row r="36" s="1" customFormat="1" spans="1:47">
      <c r="A36" s="6"/>
      <c r="B36" s="6"/>
      <c r="C36" s="9">
        <v>7</v>
      </c>
      <c r="D36" s="12">
        <v>20.3281240245161</v>
      </c>
      <c r="E36" s="13">
        <f t="shared" si="18"/>
        <v>18.67353436</v>
      </c>
      <c r="F36" s="9" t="s">
        <v>107</v>
      </c>
      <c r="G36" s="6">
        <v>8</v>
      </c>
      <c r="H36" s="11">
        <f t="shared" si="0"/>
        <v>20.3281240245161</v>
      </c>
      <c r="I36" s="11">
        <f t="shared" si="1"/>
        <v>293.478124024516</v>
      </c>
      <c r="J36" s="11">
        <f t="shared" si="2"/>
        <v>0.20583406570323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3.39408238723061</v>
      </c>
      <c r="P36" s="11">
        <f t="shared" si="5"/>
        <v>0.698617777095402</v>
      </c>
      <c r="Q36" s="17">
        <f t="shared" si="6"/>
        <v>0.0908203110224023</v>
      </c>
      <c r="R36" s="11">
        <f t="shared" si="7"/>
        <v>0.129143083333333</v>
      </c>
      <c r="S36" s="18">
        <f t="shared" si="8"/>
        <v>0.703253389018014</v>
      </c>
      <c r="T36" s="3">
        <v>0.01</v>
      </c>
      <c r="U36" s="19">
        <f t="shared" si="9"/>
        <v>0.00703253389018014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0.0364825338901801</v>
      </c>
      <c r="AR36" s="27">
        <f t="shared" si="15"/>
        <v>99.3408333333333</v>
      </c>
      <c r="AS36" s="1">
        <f t="shared" si="16"/>
        <v>0.13</v>
      </c>
      <c r="AT36" s="2">
        <f>$E$4/12</f>
        <v>2.48333333333333</v>
      </c>
      <c r="AU36" s="1">
        <f t="shared" si="17"/>
        <v>7839.09570106038</v>
      </c>
    </row>
    <row r="37" s="1" customFormat="1" spans="1:47">
      <c r="A37" s="6"/>
      <c r="B37" s="6"/>
      <c r="C37" s="9">
        <v>8</v>
      </c>
      <c r="D37" s="12">
        <v>19.413004363871</v>
      </c>
      <c r="E37" s="13">
        <f t="shared" si="18"/>
        <v>20.3281240245161</v>
      </c>
      <c r="F37" s="9" t="s">
        <v>107</v>
      </c>
      <c r="G37" s="6">
        <v>9</v>
      </c>
      <c r="H37" s="11">
        <f t="shared" si="0"/>
        <v>19.413004363871</v>
      </c>
      <c r="I37" s="11">
        <f t="shared" si="1"/>
        <v>292.563004363871</v>
      </c>
      <c r="J37" s="11">
        <f t="shared" si="2"/>
        <v>0.185544354238603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3.68887294346855</v>
      </c>
      <c r="P37" s="11">
        <f t="shared" si="5"/>
        <v>0.684449548164125</v>
      </c>
      <c r="Q37" s="17">
        <f t="shared" si="6"/>
        <v>0.0889784412613362</v>
      </c>
      <c r="R37" s="11">
        <f t="shared" si="7"/>
        <v>0.129143083333333</v>
      </c>
      <c r="S37" s="18">
        <f t="shared" si="8"/>
        <v>0.688991148149009</v>
      </c>
      <c r="T37" s="3">
        <v>0.01</v>
      </c>
      <c r="U37" s="19">
        <f t="shared" si="9"/>
        <v>0.00688991148149009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0.0287899114814901</v>
      </c>
      <c r="AR37" s="27">
        <f t="shared" si="15"/>
        <v>99.3408333333333</v>
      </c>
      <c r="AS37" s="1">
        <f t="shared" si="16"/>
        <v>0.13</v>
      </c>
      <c r="AT37" s="2">
        <f>$E$4/12</f>
        <v>2.48333333333333</v>
      </c>
      <c r="AU37" s="1">
        <f t="shared" si="17"/>
        <v>6186.16217853237</v>
      </c>
    </row>
    <row r="38" s="1" customFormat="1" spans="1:47">
      <c r="A38" s="6"/>
      <c r="B38" s="6"/>
      <c r="C38" s="9">
        <v>9</v>
      </c>
      <c r="D38" s="12">
        <v>12.4097810623</v>
      </c>
      <c r="E38" s="13">
        <f t="shared" si="18"/>
        <v>19.413004363871</v>
      </c>
      <c r="F38" s="9" t="s">
        <v>107</v>
      </c>
      <c r="G38" s="6">
        <v>10</v>
      </c>
      <c r="H38" s="11">
        <f t="shared" si="0"/>
        <v>12.4097810623</v>
      </c>
      <c r="I38" s="11">
        <f t="shared" si="1"/>
        <v>285.5597810623</v>
      </c>
      <c r="J38" s="11">
        <f t="shared" si="2"/>
        <v>0.0820306241356644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3.99783172863775</v>
      </c>
      <c r="P38" s="11">
        <f t="shared" si="5"/>
        <v>0.327944631889517</v>
      </c>
      <c r="Q38" s="17">
        <f t="shared" si="6"/>
        <v>0.0426328021456372</v>
      </c>
      <c r="R38" s="11">
        <f t="shared" si="7"/>
        <v>0.129143083333333</v>
      </c>
      <c r="S38" s="18">
        <f t="shared" si="8"/>
        <v>0.330120677354413</v>
      </c>
      <c r="T38" s="3">
        <v>0.01</v>
      </c>
      <c r="U38" s="19">
        <f t="shared" si="9"/>
        <v>0.00330120677354413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0.0252012067735441</v>
      </c>
      <c r="AR38" s="27">
        <f t="shared" si="15"/>
        <v>99.3408333333333</v>
      </c>
      <c r="AS38" s="1">
        <f t="shared" si="16"/>
        <v>0.13</v>
      </c>
      <c r="AT38" s="2">
        <f>$E$4/12</f>
        <v>2.48333333333333</v>
      </c>
      <c r="AU38" s="1">
        <f t="shared" si="17"/>
        <v>5415.04798637899</v>
      </c>
    </row>
    <row r="39" s="1" customFormat="1" spans="1:47">
      <c r="A39" s="6"/>
      <c r="B39" s="6"/>
      <c r="C39" s="9">
        <v>10</v>
      </c>
      <c r="D39" s="12">
        <v>5.73990131345161</v>
      </c>
      <c r="E39" s="13">
        <f t="shared" si="18"/>
        <v>12.4097810623</v>
      </c>
      <c r="F39" s="9" t="s">
        <v>107</v>
      </c>
      <c r="G39" s="6">
        <v>11</v>
      </c>
      <c r="H39" s="11">
        <f t="shared" si="0"/>
        <v>5.73990131345161</v>
      </c>
      <c r="I39" s="11">
        <f t="shared" si="1"/>
        <v>278.889901313452</v>
      </c>
      <c r="J39" s="11">
        <f t="shared" si="2"/>
        <v>0.0362931945268982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3.48639274191082</v>
      </c>
      <c r="O39" s="11">
        <f t="shared" si="19"/>
        <v>1.17690268817074</v>
      </c>
      <c r="P39" s="11">
        <f t="shared" si="5"/>
        <v>0.0427135582010102</v>
      </c>
      <c r="Q39" s="17">
        <f t="shared" si="6"/>
        <v>0.00555276256613133</v>
      </c>
      <c r="R39" s="11">
        <f t="shared" si="7"/>
        <v>0.129143083333333</v>
      </c>
      <c r="S39" s="18">
        <f t="shared" si="8"/>
        <v>0.0429969799605839</v>
      </c>
      <c r="T39" s="3">
        <v>0.01</v>
      </c>
      <c r="U39" s="19">
        <f t="shared" si="9"/>
        <v>0.000429969799605839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0.0223299697996058</v>
      </c>
      <c r="AR39" s="27">
        <f t="shared" si="15"/>
        <v>99.3408333333333</v>
      </c>
      <c r="AS39" s="1">
        <f t="shared" si="16"/>
        <v>0.13</v>
      </c>
      <c r="AT39" s="2">
        <f>$E$4/12</f>
        <v>2.48333333333333</v>
      </c>
      <c r="AU39" s="1">
        <f t="shared" si="17"/>
        <v>4798.09792784198</v>
      </c>
    </row>
    <row r="40" s="1" customFormat="1" spans="1:48">
      <c r="A40" s="6"/>
      <c r="B40" s="6"/>
      <c r="C40" s="9">
        <v>11</v>
      </c>
      <c r="D40" s="12">
        <v>-2.0853764303</v>
      </c>
      <c r="E40" s="13">
        <f t="shared" si="18"/>
        <v>5.73990131345161</v>
      </c>
      <c r="F40" s="9" t="s">
        <v>109</v>
      </c>
      <c r="G40" s="6">
        <v>12</v>
      </c>
      <c r="H40" s="11">
        <f t="shared" si="0"/>
        <v>-2.0853764303</v>
      </c>
      <c r="I40" s="11">
        <f t="shared" si="1"/>
        <v>271.0646235697</v>
      </c>
      <c r="J40" s="11">
        <f t="shared" si="2"/>
        <v>0.0132466907583073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2.12759746330307</v>
      </c>
      <c r="P40" s="11">
        <f t="shared" si="5"/>
        <v>0.0281836256545349</v>
      </c>
      <c r="Q40" s="17">
        <f t="shared" si="6"/>
        <v>0.00366387133508954</v>
      </c>
      <c r="R40" s="11">
        <f t="shared" si="7"/>
        <v>0.129143083333333</v>
      </c>
      <c r="S40" s="18">
        <f t="shared" si="8"/>
        <v>0.0283706354263872</v>
      </c>
      <c r="T40" s="3">
        <v>0.01</v>
      </c>
      <c r="U40" s="19">
        <f t="shared" si="9"/>
        <v>0.000283706354263872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0.0221837063542639</v>
      </c>
      <c r="AR40" s="27">
        <f t="shared" si="15"/>
        <v>99.3408333333333</v>
      </c>
      <c r="AS40" s="1">
        <f t="shared" si="16"/>
        <v>0.13</v>
      </c>
      <c r="AT40" s="2">
        <f>$E$4/12</f>
        <v>2.48333333333333</v>
      </c>
      <c r="AU40" s="1">
        <f t="shared" si="17"/>
        <v>4766.6699259095</v>
      </c>
      <c r="AV40" s="1">
        <f>SUM(AU29:AU40)</f>
        <v>67230.3912245935</v>
      </c>
    </row>
    <row r="41" s="1" customFormat="1" spans="1:46">
      <c r="A41" s="6"/>
      <c r="B41" s="6"/>
      <c r="C41" s="9">
        <v>12</v>
      </c>
      <c r="D41" s="12">
        <v>-10.1954485333871</v>
      </c>
      <c r="E41" s="13">
        <f t="shared" si="18"/>
        <v>-2.0853764303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-6.72</v>
      </c>
      <c r="E44" s="9"/>
      <c r="F44" s="9"/>
      <c r="G44" s="6">
        <v>1</v>
      </c>
      <c r="H44" s="11">
        <f t="shared" ref="H44:H55" si="20">E45</f>
        <v>-6.72</v>
      </c>
      <c r="I44" s="11">
        <f t="shared" ref="I44:I55" si="21">H44+273.15</f>
        <v>266.43</v>
      </c>
      <c r="J44" s="11">
        <f t="shared" ref="J44:J55" si="22">EXP(($C$18*(I44-$C$16))/($C$19*I44*$C$16))</f>
        <v>0.00709152167430251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0.00434161867625265</v>
      </c>
      <c r="Q44" s="17">
        <f t="shared" ref="Q44:Q55" si="26">P44*$B$46</f>
        <v>0.000781491361725476</v>
      </c>
      <c r="R44" s="11">
        <f t="shared" ref="R44:R55" si="27">L44*$B$46</f>
        <v>0.1102008</v>
      </c>
      <c r="S44" s="18">
        <f t="shared" ref="S44:S55" si="28">Q44/R44</f>
        <v>0.00709152167430251</v>
      </c>
      <c r="T44" s="3">
        <v>0.01</v>
      </c>
      <c r="U44" s="19">
        <f t="shared" ref="U44:U55" si="29">S44*T44</f>
        <v>7.09152167430251e-5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0.019170915216743</v>
      </c>
      <c r="AR44" s="27">
        <f t="shared" ref="AR44:AR55" si="35">$B$44/12</f>
        <v>61.2226666666667</v>
      </c>
      <c r="AS44" s="1">
        <f t="shared" ref="AS44:AS55" si="36">$B$46</f>
        <v>0.18</v>
      </c>
      <c r="AT44" s="2">
        <f>$E$3/12</f>
        <v>49.3666666666667</v>
      </c>
      <c r="AU44" s="1">
        <f t="shared" ref="AU44:AU55" si="37">AT44*10000*AS44*0.67*AR44*AQ44</f>
        <v>69877.3135873531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-10.0990164652581</v>
      </c>
      <c r="E45" s="13">
        <f t="shared" ref="E45:E56" si="38">D44</f>
        <v>-6.72</v>
      </c>
      <c r="F45" s="9" t="s">
        <v>107</v>
      </c>
      <c r="G45" s="6">
        <v>2</v>
      </c>
      <c r="H45" s="11">
        <f t="shared" si="20"/>
        <v>-10.0990164652581</v>
      </c>
      <c r="I45" s="11">
        <f t="shared" si="21"/>
        <v>263.050983534742</v>
      </c>
      <c r="J45" s="11">
        <f t="shared" si="22"/>
        <v>0.0044346858442532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1.22011171465708</v>
      </c>
      <c r="P45" s="11">
        <f t="shared" si="25"/>
        <v>0.00541081214939726</v>
      </c>
      <c r="Q45" s="17">
        <f t="shared" si="26"/>
        <v>0.000973946186891506</v>
      </c>
      <c r="R45" s="11">
        <f t="shared" si="27"/>
        <v>0.1102008</v>
      </c>
      <c r="S45" s="18">
        <f t="shared" si="28"/>
        <v>0.00883792301772316</v>
      </c>
      <c r="T45" s="3">
        <v>0.01</v>
      </c>
      <c r="U45" s="19">
        <f t="shared" si="29"/>
        <v>8.83792301772316e-5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0.0191883792301772</v>
      </c>
      <c r="AR45" s="27">
        <f t="shared" si="35"/>
        <v>61.2226666666667</v>
      </c>
      <c r="AS45" s="1">
        <f t="shared" si="36"/>
        <v>0.18</v>
      </c>
      <c r="AT45" s="2">
        <f>$E$3/12</f>
        <v>49.3666666666667</v>
      </c>
      <c r="AU45" s="1">
        <f t="shared" si="37"/>
        <v>69940.969303809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12">
        <v>-6.49217894035714</v>
      </c>
      <c r="E46" s="13">
        <f t="shared" si="38"/>
        <v>-10.0990164652581</v>
      </c>
      <c r="F46" s="9" t="s">
        <v>107</v>
      </c>
      <c r="G46" s="6">
        <v>3</v>
      </c>
      <c r="H46" s="11">
        <f t="shared" si="20"/>
        <v>-6.49217894035714</v>
      </c>
      <c r="I46" s="11">
        <f t="shared" si="21"/>
        <v>266.657821059643</v>
      </c>
      <c r="J46" s="11">
        <f t="shared" si="22"/>
        <v>0.00731643190268133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1.82692756917435</v>
      </c>
      <c r="P46" s="11">
        <f t="shared" si="25"/>
        <v>0.0133665911509953</v>
      </c>
      <c r="Q46" s="17">
        <f t="shared" si="26"/>
        <v>0.00240598640717915</v>
      </c>
      <c r="R46" s="11">
        <f t="shared" si="27"/>
        <v>0.1102008</v>
      </c>
      <c r="S46" s="18">
        <f t="shared" si="28"/>
        <v>0.0218327490107073</v>
      </c>
      <c r="T46" s="3">
        <v>0.01</v>
      </c>
      <c r="U46" s="19">
        <f t="shared" si="29"/>
        <v>0.000218327490107073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0.0193183274901071</v>
      </c>
      <c r="AR46" s="27">
        <f t="shared" si="35"/>
        <v>61.2226666666667</v>
      </c>
      <c r="AS46" s="1">
        <f t="shared" si="36"/>
        <v>0.18</v>
      </c>
      <c r="AT46" s="2">
        <f>$E$3/12</f>
        <v>49.3666666666667</v>
      </c>
      <c r="AU46" s="1">
        <f t="shared" si="37"/>
        <v>70414.6261536039</v>
      </c>
    </row>
    <row r="47" s="1" customFormat="1" spans="1:47">
      <c r="A47" s="6"/>
      <c r="B47" s="6"/>
      <c r="C47" s="9">
        <v>3</v>
      </c>
      <c r="D47" s="12">
        <v>5.37419282703226</v>
      </c>
      <c r="E47" s="13">
        <f t="shared" si="38"/>
        <v>-6.49217894035714</v>
      </c>
      <c r="F47" s="9" t="s">
        <v>107</v>
      </c>
      <c r="G47" s="6">
        <v>4</v>
      </c>
      <c r="H47" s="11">
        <f t="shared" si="20"/>
        <v>5.37419282703226</v>
      </c>
      <c r="I47" s="11">
        <f t="shared" si="21"/>
        <v>278.524192827032</v>
      </c>
      <c r="J47" s="11">
        <f t="shared" si="22"/>
        <v>0.0346670316504815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2.42578764469002</v>
      </c>
      <c r="P47" s="11">
        <f t="shared" si="25"/>
        <v>0.0840948570558159</v>
      </c>
      <c r="Q47" s="17">
        <f t="shared" si="26"/>
        <v>0.0151370742700469</v>
      </c>
      <c r="R47" s="11">
        <f t="shared" si="27"/>
        <v>0.1102008</v>
      </c>
      <c r="S47" s="18">
        <f t="shared" si="28"/>
        <v>0.137359023437642</v>
      </c>
      <c r="T47" s="3">
        <v>0.01</v>
      </c>
      <c r="U47" s="19">
        <f t="shared" si="29"/>
        <v>0.00137359023437642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0.0204735902343764</v>
      </c>
      <c r="AR47" s="27">
        <f t="shared" si="35"/>
        <v>61.2226666666667</v>
      </c>
      <c r="AS47" s="1">
        <f t="shared" si="36"/>
        <v>0.18</v>
      </c>
      <c r="AT47" s="2">
        <f>$E$3/12</f>
        <v>49.3666666666667</v>
      </c>
      <c r="AU47" s="1">
        <f t="shared" si="37"/>
        <v>74625.5183381665</v>
      </c>
    </row>
    <row r="48" s="1" customFormat="1" spans="1:47">
      <c r="A48" s="6"/>
      <c r="B48" s="6"/>
      <c r="C48" s="9">
        <v>4</v>
      </c>
      <c r="D48" s="12">
        <v>9.054247475</v>
      </c>
      <c r="E48" s="13">
        <f t="shared" si="38"/>
        <v>5.37419282703226</v>
      </c>
      <c r="F48" s="9" t="s">
        <v>107</v>
      </c>
      <c r="G48" s="6">
        <v>5</v>
      </c>
      <c r="H48" s="11">
        <f t="shared" si="20"/>
        <v>9.054247475</v>
      </c>
      <c r="I48" s="11">
        <f t="shared" si="21"/>
        <v>282.204247475</v>
      </c>
      <c r="J48" s="11">
        <f t="shared" si="22"/>
        <v>0.0546889574637982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2.2246081482525</v>
      </c>
      <c r="O48" s="11">
        <f t="shared" si="39"/>
        <v>0.729311306048377</v>
      </c>
      <c r="P48" s="11">
        <f t="shared" si="25"/>
        <v>0.0398852749943468</v>
      </c>
      <c r="Q48" s="17">
        <f t="shared" si="26"/>
        <v>0.00717934949898243</v>
      </c>
      <c r="R48" s="11">
        <f t="shared" si="27"/>
        <v>0.1102008</v>
      </c>
      <c r="S48" s="18">
        <f t="shared" si="28"/>
        <v>0.065147889116798</v>
      </c>
      <c r="T48" s="3">
        <v>0.01</v>
      </c>
      <c r="U48" s="19">
        <f t="shared" si="29"/>
        <v>0.00065147889116798</v>
      </c>
      <c r="V48" s="18"/>
      <c r="W48" s="3"/>
      <c r="X48" s="19"/>
      <c r="Y48" s="20">
        <v>0.02</v>
      </c>
      <c r="Z48" s="3">
        <v>0.29</v>
      </c>
      <c r="AA48" s="21">
        <f t="shared" si="30"/>
        <v>0.0058</v>
      </c>
      <c r="AB48" s="3">
        <v>0.01</v>
      </c>
      <c r="AC48" s="3">
        <v>0.28</v>
      </c>
      <c r="AD48" s="21">
        <f t="shared" si="31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0.019751478891168</v>
      </c>
      <c r="AR48" s="27">
        <f t="shared" si="35"/>
        <v>61.2226666666667</v>
      </c>
      <c r="AS48" s="1">
        <f t="shared" si="36"/>
        <v>0.18</v>
      </c>
      <c r="AT48" s="2">
        <f>$E$3/12</f>
        <v>49.3666666666667</v>
      </c>
      <c r="AU48" s="1">
        <f t="shared" si="37"/>
        <v>71993.4478186385</v>
      </c>
    </row>
    <row r="49" s="1" customFormat="1" spans="1:47">
      <c r="A49" s="6"/>
      <c r="B49" s="6"/>
      <c r="C49" s="9">
        <v>5</v>
      </c>
      <c r="D49" s="12">
        <v>14.0793723137097</v>
      </c>
      <c r="E49" s="13">
        <f t="shared" si="38"/>
        <v>9.054247475</v>
      </c>
      <c r="F49" s="9" t="s">
        <v>109</v>
      </c>
      <c r="G49" s="6">
        <v>6</v>
      </c>
      <c r="H49" s="11">
        <f t="shared" si="20"/>
        <v>14.0793723137097</v>
      </c>
      <c r="I49" s="11">
        <f t="shared" si="21"/>
        <v>287.22937231371</v>
      </c>
      <c r="J49" s="11">
        <f t="shared" si="22"/>
        <v>0.100012081428255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1.3016526977207</v>
      </c>
      <c r="P49" s="11">
        <f t="shared" si="25"/>
        <v>0.13018099559575</v>
      </c>
      <c r="Q49" s="17">
        <f t="shared" si="26"/>
        <v>0.023432579207235</v>
      </c>
      <c r="R49" s="11">
        <f t="shared" si="27"/>
        <v>0.1102008</v>
      </c>
      <c r="S49" s="18">
        <f t="shared" si="28"/>
        <v>0.21263529127951</v>
      </c>
      <c r="T49" s="3">
        <v>0.01</v>
      </c>
      <c r="U49" s="19">
        <f t="shared" si="29"/>
        <v>0.0021263529127951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0.0301763529127951</v>
      </c>
      <c r="AR49" s="27">
        <f t="shared" si="35"/>
        <v>61.2226666666667</v>
      </c>
      <c r="AS49" s="1">
        <f t="shared" si="36"/>
        <v>0.18</v>
      </c>
      <c r="AT49" s="2">
        <f>$E$3/12</f>
        <v>49.3666666666667</v>
      </c>
      <c r="AU49" s="1">
        <f t="shared" si="37"/>
        <v>109991.747997948</v>
      </c>
    </row>
    <row r="50" s="1" customFormat="1" spans="1:47">
      <c r="A50" s="6"/>
      <c r="B50" s="6"/>
      <c r="C50" s="9">
        <v>6</v>
      </c>
      <c r="D50" s="12">
        <v>18.67353436</v>
      </c>
      <c r="E50" s="13">
        <f t="shared" si="38"/>
        <v>14.0793723137097</v>
      </c>
      <c r="F50" s="9" t="s">
        <v>107</v>
      </c>
      <c r="G50" s="6">
        <v>7</v>
      </c>
      <c r="H50" s="11">
        <f t="shared" si="20"/>
        <v>18.67353436</v>
      </c>
      <c r="I50" s="11">
        <f t="shared" si="21"/>
        <v>291.82353436</v>
      </c>
      <c r="J50" s="11">
        <f t="shared" si="22"/>
        <v>0.170538511160415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1.78369836879161</v>
      </c>
      <c r="P50" s="11">
        <f t="shared" si="25"/>
        <v>0.304189264172982</v>
      </c>
      <c r="Q50" s="17">
        <f t="shared" si="26"/>
        <v>0.0547540675511368</v>
      </c>
      <c r="R50" s="11">
        <f t="shared" si="27"/>
        <v>0.1102008</v>
      </c>
      <c r="S50" s="18">
        <f t="shared" si="28"/>
        <v>0.49685726012095</v>
      </c>
      <c r="T50" s="3">
        <v>0.01</v>
      </c>
      <c r="U50" s="19">
        <f t="shared" si="29"/>
        <v>0.0049685726012095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0.0330185726012095</v>
      </c>
      <c r="AR50" s="27">
        <f t="shared" si="35"/>
        <v>61.2226666666667</v>
      </c>
      <c r="AS50" s="1">
        <f t="shared" si="36"/>
        <v>0.18</v>
      </c>
      <c r="AT50" s="2">
        <f>$E$3/12</f>
        <v>49.3666666666667</v>
      </c>
      <c r="AU50" s="1">
        <f t="shared" si="37"/>
        <v>120351.539077616</v>
      </c>
    </row>
    <row r="51" s="1" customFormat="1" spans="1:47">
      <c r="A51" s="6"/>
      <c r="B51" s="6"/>
      <c r="C51" s="9">
        <v>7</v>
      </c>
      <c r="D51" s="12">
        <v>20.3281240245161</v>
      </c>
      <c r="E51" s="13">
        <f t="shared" si="38"/>
        <v>18.67353436</v>
      </c>
      <c r="F51" s="9" t="s">
        <v>107</v>
      </c>
      <c r="G51" s="6">
        <v>8</v>
      </c>
      <c r="H51" s="11">
        <f t="shared" si="20"/>
        <v>20.3281240245161</v>
      </c>
      <c r="I51" s="11">
        <f t="shared" si="21"/>
        <v>293.478124024516</v>
      </c>
      <c r="J51" s="11">
        <f t="shared" si="22"/>
        <v>0.20583406570323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2.0917357712853</v>
      </c>
      <c r="P51" s="11">
        <f t="shared" si="25"/>
        <v>0.430550478180535</v>
      </c>
      <c r="Q51" s="17">
        <f t="shared" si="26"/>
        <v>0.0774990860724962</v>
      </c>
      <c r="R51" s="11">
        <f t="shared" si="27"/>
        <v>0.1102008</v>
      </c>
      <c r="S51" s="18">
        <f t="shared" si="28"/>
        <v>0.703253389018013</v>
      </c>
      <c r="T51" s="3">
        <v>0.01</v>
      </c>
      <c r="U51" s="19">
        <f t="shared" si="29"/>
        <v>0.00703253389018013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0.0350825338901801</v>
      </c>
      <c r="AR51" s="27">
        <f t="shared" si="35"/>
        <v>61.2226666666667</v>
      </c>
      <c r="AS51" s="1">
        <f t="shared" si="36"/>
        <v>0.18</v>
      </c>
      <c r="AT51" s="2">
        <f>$E$3/12</f>
        <v>49.3666666666667</v>
      </c>
      <c r="AU51" s="1">
        <f t="shared" si="37"/>
        <v>127874.605587012</v>
      </c>
    </row>
    <row r="52" s="1" customFormat="1" spans="1:47">
      <c r="A52" s="6"/>
      <c r="B52" s="6"/>
      <c r="C52" s="9">
        <v>8</v>
      </c>
      <c r="D52" s="12">
        <v>19.413004363871</v>
      </c>
      <c r="E52" s="13">
        <f t="shared" si="38"/>
        <v>20.3281240245161</v>
      </c>
      <c r="F52" s="9" t="s">
        <v>107</v>
      </c>
      <c r="G52" s="6">
        <v>9</v>
      </c>
      <c r="H52" s="11">
        <f t="shared" si="20"/>
        <v>19.413004363871</v>
      </c>
      <c r="I52" s="11">
        <f t="shared" si="21"/>
        <v>292.563004363871</v>
      </c>
      <c r="J52" s="11">
        <f t="shared" si="22"/>
        <v>0.185544354238603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2.27341195977143</v>
      </c>
      <c r="P52" s="11">
        <f t="shared" si="25"/>
        <v>0.421818753994106</v>
      </c>
      <c r="Q52" s="17">
        <f t="shared" si="26"/>
        <v>0.0759273757189391</v>
      </c>
      <c r="R52" s="11">
        <f t="shared" si="27"/>
        <v>0.1102008</v>
      </c>
      <c r="S52" s="18">
        <f t="shared" si="28"/>
        <v>0.688991148149007</v>
      </c>
      <c r="T52" s="3">
        <v>0.01</v>
      </c>
      <c r="U52" s="19">
        <f t="shared" si="29"/>
        <v>0.00688991148149007</v>
      </c>
      <c r="V52" s="18"/>
      <c r="W52" s="3"/>
      <c r="X52" s="19"/>
      <c r="Y52" s="20">
        <v>0.02</v>
      </c>
      <c r="Z52" s="3">
        <v>0.29</v>
      </c>
      <c r="AA52" s="21">
        <f t="shared" si="30"/>
        <v>0.0058</v>
      </c>
      <c r="AB52" s="3">
        <v>0.01</v>
      </c>
      <c r="AC52" s="3">
        <v>0.28</v>
      </c>
      <c r="AD52" s="21">
        <f t="shared" si="31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0.0259899114814901</v>
      </c>
      <c r="AR52" s="27">
        <f t="shared" si="35"/>
        <v>61.2226666666667</v>
      </c>
      <c r="AS52" s="1">
        <f t="shared" si="36"/>
        <v>0.18</v>
      </c>
      <c r="AT52" s="2">
        <f>$E$3/12</f>
        <v>49.3666666666667</v>
      </c>
      <c r="AU52" s="1">
        <f t="shared" si="37"/>
        <v>94732.315811064</v>
      </c>
    </row>
    <row r="53" s="1" customFormat="1" spans="1:47">
      <c r="A53" s="6"/>
      <c r="B53" s="6"/>
      <c r="C53" s="9">
        <v>9</v>
      </c>
      <c r="D53" s="12">
        <v>12.4097810623</v>
      </c>
      <c r="E53" s="13">
        <f t="shared" si="38"/>
        <v>19.413004363871</v>
      </c>
      <c r="F53" s="9" t="s">
        <v>107</v>
      </c>
      <c r="G53" s="6">
        <v>10</v>
      </c>
      <c r="H53" s="11">
        <f t="shared" si="20"/>
        <v>12.4097810623</v>
      </c>
      <c r="I53" s="11">
        <f t="shared" si="21"/>
        <v>285.5597810623</v>
      </c>
      <c r="J53" s="11">
        <f t="shared" si="22"/>
        <v>0.0820306241356644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2.46381987244399</v>
      </c>
      <c r="P53" s="11">
        <f t="shared" si="25"/>
        <v>0.202108681894434</v>
      </c>
      <c r="Q53" s="17">
        <f t="shared" si="26"/>
        <v>0.0363795627409981</v>
      </c>
      <c r="R53" s="11">
        <f t="shared" si="27"/>
        <v>0.1102008</v>
      </c>
      <c r="S53" s="18">
        <f t="shared" si="28"/>
        <v>0.330120677354412</v>
      </c>
      <c r="T53" s="3">
        <v>0.01</v>
      </c>
      <c r="U53" s="19">
        <f t="shared" si="29"/>
        <v>0.00330120677354412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0.0224012067735441</v>
      </c>
      <c r="AR53" s="27">
        <f t="shared" si="35"/>
        <v>61.2226666666667</v>
      </c>
      <c r="AS53" s="1">
        <f t="shared" si="36"/>
        <v>0.18</v>
      </c>
      <c r="AT53" s="2">
        <f>$E$3/12</f>
        <v>49.3666666666667</v>
      </c>
      <c r="AU53" s="1">
        <f t="shared" si="37"/>
        <v>81651.6130165234</v>
      </c>
    </row>
    <row r="54" s="1" customFormat="1" spans="1:47">
      <c r="A54" s="6"/>
      <c r="B54" s="6"/>
      <c r="C54" s="9">
        <v>10</v>
      </c>
      <c r="D54" s="12">
        <v>5.73990131345161</v>
      </c>
      <c r="E54" s="13">
        <f t="shared" si="38"/>
        <v>12.4097810623</v>
      </c>
      <c r="F54" s="9" t="s">
        <v>107</v>
      </c>
      <c r="G54" s="6">
        <v>11</v>
      </c>
      <c r="H54" s="11">
        <f t="shared" si="20"/>
        <v>5.73990131345161</v>
      </c>
      <c r="I54" s="11">
        <f t="shared" si="21"/>
        <v>278.889901313452</v>
      </c>
      <c r="J54" s="11">
        <f t="shared" si="22"/>
        <v>0.0362931945268982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2.14862563102208</v>
      </c>
      <c r="O54" s="11">
        <f t="shared" si="39"/>
        <v>0.725312226194145</v>
      </c>
      <c r="P54" s="11">
        <f t="shared" si="25"/>
        <v>0.0263238977180017</v>
      </c>
      <c r="Q54" s="17">
        <f t="shared" si="26"/>
        <v>0.0047383015892403</v>
      </c>
      <c r="R54" s="11">
        <f t="shared" si="27"/>
        <v>0.1102008</v>
      </c>
      <c r="S54" s="18">
        <f t="shared" si="28"/>
        <v>0.0429969799605838</v>
      </c>
      <c r="T54" s="3">
        <v>0.01</v>
      </c>
      <c r="U54" s="19">
        <f t="shared" si="29"/>
        <v>0.000429969799605838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0.0195299697996058</v>
      </c>
      <c r="AR54" s="27">
        <f t="shared" si="35"/>
        <v>61.2226666666667</v>
      </c>
      <c r="AS54" s="1">
        <f t="shared" si="36"/>
        <v>0.18</v>
      </c>
      <c r="AT54" s="2">
        <f>$E$3/12</f>
        <v>49.3666666666667</v>
      </c>
      <c r="AU54" s="1">
        <f t="shared" si="37"/>
        <v>71186.0549488385</v>
      </c>
    </row>
    <row r="55" s="1" customFormat="1" spans="1:48">
      <c r="A55" s="6"/>
      <c r="B55" s="6"/>
      <c r="C55" s="9">
        <v>11</v>
      </c>
      <c r="D55" s="12">
        <v>-2.0853764303</v>
      </c>
      <c r="E55" s="13">
        <f t="shared" si="38"/>
        <v>5.73990131345161</v>
      </c>
      <c r="F55" s="9" t="s">
        <v>109</v>
      </c>
      <c r="G55" s="6">
        <v>12</v>
      </c>
      <c r="H55" s="11">
        <f t="shared" si="20"/>
        <v>-2.0853764303</v>
      </c>
      <c r="I55" s="11">
        <f t="shared" si="21"/>
        <v>271.0646235697</v>
      </c>
      <c r="J55" s="11">
        <f t="shared" si="22"/>
        <v>0.0132466907583073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1.31121499514281</v>
      </c>
      <c r="P55" s="11">
        <f t="shared" si="25"/>
        <v>0.0173692595583123</v>
      </c>
      <c r="Q55" s="17">
        <f t="shared" si="26"/>
        <v>0.00312646672049621</v>
      </c>
      <c r="R55" s="11">
        <f t="shared" si="27"/>
        <v>0.1102008</v>
      </c>
      <c r="S55" s="18">
        <f t="shared" si="28"/>
        <v>0.0283706354263872</v>
      </c>
      <c r="T55" s="3">
        <v>0.01</v>
      </c>
      <c r="U55" s="19">
        <f t="shared" si="29"/>
        <v>0.000283706354263872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0.0193837063542639</v>
      </c>
      <c r="AR55" s="27">
        <f t="shared" si="35"/>
        <v>61.2226666666667</v>
      </c>
      <c r="AS55" s="1">
        <f t="shared" si="36"/>
        <v>0.18</v>
      </c>
      <c r="AT55" s="2">
        <f>$E$3/12</f>
        <v>49.3666666666667</v>
      </c>
      <c r="AU55" s="1">
        <f t="shared" si="37"/>
        <v>70652.9298204356</v>
      </c>
      <c r="AV55" s="1">
        <f>SUM(AU44:AU55)</f>
        <v>1033292.68146101</v>
      </c>
    </row>
    <row r="56" s="1" customFormat="1" spans="1:46">
      <c r="A56" s="6"/>
      <c r="B56" s="6"/>
      <c r="C56" s="9">
        <v>12</v>
      </c>
      <c r="D56" s="12">
        <v>-10.1954485333871</v>
      </c>
      <c r="E56" s="13">
        <f t="shared" si="38"/>
        <v>-2.0853764303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-6.72</v>
      </c>
      <c r="E60" s="9"/>
      <c r="F60" s="9"/>
      <c r="G60" s="6">
        <v>1</v>
      </c>
      <c r="H60" s="11">
        <f t="shared" ref="H60:H71" si="40">E61</f>
        <v>-6.72</v>
      </c>
      <c r="I60" s="11">
        <f t="shared" ref="I60:I71" si="41">H60+273.15</f>
        <v>266.43</v>
      </c>
      <c r="J60" s="11">
        <f t="shared" ref="J60:J71" si="42">EXP(($C$18*(I60-$C$16))/($C$19*I60*$C$16))</f>
        <v>0.00709152167430251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0.00978417245403517</v>
      </c>
      <c r="Q60" s="17">
        <f t="shared" ref="Q60:Q71" si="46">P60*$B$62</f>
        <v>0.000978417245403517</v>
      </c>
      <c r="R60" s="11">
        <f t="shared" ref="R60:R71" si="47">L60*$B$62</f>
        <v>0.13797</v>
      </c>
      <c r="S60" s="18">
        <f t="shared" ref="S60:S71" si="48">Q60/R60</f>
        <v>0.00709152167430251</v>
      </c>
      <c r="T60" s="3">
        <v>0.01</v>
      </c>
      <c r="U60" s="19">
        <f t="shared" ref="U60:U71" si="49">S60*T60</f>
        <v>7.09152167430251e-5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0.012370915216743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0.0333333333333333</v>
      </c>
      <c r="AU60" s="1">
        <f t="shared" ref="AU60:AU71" si="57">AT60*10000*AS60*0.67*AR60*AQ60</f>
        <v>38.1188721848068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-10.0990164652581</v>
      </c>
      <c r="E61" s="13">
        <f t="shared" ref="E61:E72" si="58">D60</f>
        <v>-6.72</v>
      </c>
      <c r="F61" s="9" t="s">
        <v>107</v>
      </c>
      <c r="G61" s="6">
        <v>2</v>
      </c>
      <c r="H61" s="11">
        <f t="shared" si="40"/>
        <v>-10.0990164652581</v>
      </c>
      <c r="I61" s="11">
        <f t="shared" si="41"/>
        <v>263.050983534742</v>
      </c>
      <c r="J61" s="11">
        <f t="shared" si="42"/>
        <v>0.0044346858442532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2.74961582754596</v>
      </c>
      <c r="P61" s="11">
        <f t="shared" si="45"/>
        <v>0.0121936823875526</v>
      </c>
      <c r="Q61" s="17">
        <f t="shared" si="46"/>
        <v>0.00121936823875526</v>
      </c>
      <c r="R61" s="11">
        <f t="shared" si="47"/>
        <v>0.13797</v>
      </c>
      <c r="S61" s="18">
        <f t="shared" si="48"/>
        <v>0.00883792301772315</v>
      </c>
      <c r="T61" s="3">
        <v>0.01</v>
      </c>
      <c r="U61" s="19">
        <f t="shared" si="49"/>
        <v>8.83792301772315e-5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0.0123883792301772</v>
      </c>
      <c r="AR61" s="27">
        <f t="shared" si="55"/>
        <v>137.97</v>
      </c>
      <c r="AS61" s="1">
        <f t="shared" si="56"/>
        <v>0.1</v>
      </c>
      <c r="AT61" s="2">
        <f>$E$5/12</f>
        <v>0.0333333333333333</v>
      </c>
      <c r="AU61" s="1">
        <f t="shared" si="57"/>
        <v>38.172684573322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-6.49217894035714</v>
      </c>
      <c r="E62" s="13">
        <f t="shared" si="58"/>
        <v>-10.0990164652581</v>
      </c>
      <c r="F62" s="9" t="s">
        <v>107</v>
      </c>
      <c r="G62" s="6">
        <v>3</v>
      </c>
      <c r="H62" s="11">
        <f t="shared" si="40"/>
        <v>-6.49217894035714</v>
      </c>
      <c r="I62" s="11">
        <f t="shared" si="41"/>
        <v>266.657821059643</v>
      </c>
      <c r="J62" s="11">
        <f t="shared" si="42"/>
        <v>0.00731643190268133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4.11712214515841</v>
      </c>
      <c r="P62" s="11">
        <f t="shared" si="45"/>
        <v>0.0301226438100728</v>
      </c>
      <c r="Q62" s="17">
        <f t="shared" si="46"/>
        <v>0.00301226438100728</v>
      </c>
      <c r="R62" s="11">
        <f t="shared" si="47"/>
        <v>0.13797</v>
      </c>
      <c r="S62" s="18">
        <f t="shared" si="48"/>
        <v>0.0218327490107072</v>
      </c>
      <c r="T62" s="3">
        <v>0.01</v>
      </c>
      <c r="U62" s="19">
        <f t="shared" si="49"/>
        <v>0.000218327490107072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0.0125183274901071</v>
      </c>
      <c r="AR62" s="27">
        <f t="shared" si="55"/>
        <v>137.97</v>
      </c>
      <c r="AS62" s="1">
        <f t="shared" si="56"/>
        <v>0.1</v>
      </c>
      <c r="AT62" s="2">
        <f>$E$5/12</f>
        <v>0.0333333333333333</v>
      </c>
      <c r="AU62" s="1">
        <f t="shared" si="57"/>
        <v>38.5730980450916</v>
      </c>
    </row>
    <row r="63" s="1" customFormat="1" spans="1:47">
      <c r="A63" s="6"/>
      <c r="B63" s="6"/>
      <c r="C63" s="9">
        <v>3</v>
      </c>
      <c r="D63" s="12">
        <v>5.37419282703226</v>
      </c>
      <c r="E63" s="13">
        <f t="shared" si="58"/>
        <v>-6.49217894035714</v>
      </c>
      <c r="F63" s="9" t="s">
        <v>107</v>
      </c>
      <c r="G63" s="6">
        <v>4</v>
      </c>
      <c r="H63" s="11">
        <f t="shared" si="40"/>
        <v>5.37419282703226</v>
      </c>
      <c r="I63" s="11">
        <f t="shared" si="41"/>
        <v>278.524192827032</v>
      </c>
      <c r="J63" s="11">
        <f t="shared" si="42"/>
        <v>0.0346670316504815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5.46669950134834</v>
      </c>
      <c r="P63" s="11">
        <f t="shared" si="45"/>
        <v>0.189514244636914</v>
      </c>
      <c r="Q63" s="17">
        <f t="shared" si="46"/>
        <v>0.0189514244636914</v>
      </c>
      <c r="R63" s="11">
        <f t="shared" si="47"/>
        <v>0.13797</v>
      </c>
      <c r="S63" s="18">
        <f t="shared" si="48"/>
        <v>0.137359023437642</v>
      </c>
      <c r="T63" s="3">
        <v>0.01</v>
      </c>
      <c r="U63" s="19">
        <f t="shared" si="49"/>
        <v>0.00137359023437642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0.0136735902343764</v>
      </c>
      <c r="AR63" s="27">
        <f t="shared" si="55"/>
        <v>137.97</v>
      </c>
      <c r="AS63" s="1">
        <f t="shared" si="56"/>
        <v>0.1</v>
      </c>
      <c r="AT63" s="2">
        <f>$E$5/12</f>
        <v>0.0333333333333333</v>
      </c>
      <c r="AU63" s="1">
        <f t="shared" si="57"/>
        <v>42.1328437968911</v>
      </c>
    </row>
    <row r="64" s="1" customFormat="1" spans="1:47">
      <c r="A64" s="6"/>
      <c r="B64" s="6"/>
      <c r="C64" s="9">
        <v>4</v>
      </c>
      <c r="D64" s="12">
        <v>9.054247475</v>
      </c>
      <c r="E64" s="13">
        <f t="shared" si="58"/>
        <v>5.37419282703226</v>
      </c>
      <c r="F64" s="9" t="s">
        <v>107</v>
      </c>
      <c r="G64" s="6">
        <v>5</v>
      </c>
      <c r="H64" s="11">
        <f t="shared" si="40"/>
        <v>9.054247475</v>
      </c>
      <c r="I64" s="11">
        <f t="shared" si="41"/>
        <v>282.204247475</v>
      </c>
      <c r="J64" s="11">
        <f t="shared" si="42"/>
        <v>0.0546889574637982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5.01332599387585</v>
      </c>
      <c r="O64" s="11">
        <f t="shared" si="59"/>
        <v>1.64355926283557</v>
      </c>
      <c r="P64" s="11">
        <f t="shared" si="45"/>
        <v>0.0898845426144461</v>
      </c>
      <c r="Q64" s="17">
        <f t="shared" si="46"/>
        <v>0.00898845426144461</v>
      </c>
      <c r="R64" s="11">
        <f t="shared" si="47"/>
        <v>0.13797</v>
      </c>
      <c r="S64" s="18">
        <f t="shared" si="48"/>
        <v>0.0651478891167979</v>
      </c>
      <c r="T64" s="3">
        <v>0.01</v>
      </c>
      <c r="U64" s="19">
        <f t="shared" si="49"/>
        <v>0.000651478891167979</v>
      </c>
      <c r="V64" s="18"/>
      <c r="W64" s="3"/>
      <c r="X64" s="19"/>
      <c r="Y64" s="20">
        <v>0.02</v>
      </c>
      <c r="Z64" s="3">
        <v>0.06</v>
      </c>
      <c r="AA64" s="21">
        <f t="shared" si="50"/>
        <v>0.0012</v>
      </c>
      <c r="AB64" s="3">
        <v>0.01</v>
      </c>
      <c r="AC64" s="3">
        <v>0.63</v>
      </c>
      <c r="AD64" s="21">
        <f t="shared" si="51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0.012951478891168</v>
      </c>
      <c r="AR64" s="27">
        <f t="shared" si="55"/>
        <v>137.97</v>
      </c>
      <c r="AS64" s="1">
        <f t="shared" si="56"/>
        <v>0.1</v>
      </c>
      <c r="AT64" s="2">
        <f>$E$5/12</f>
        <v>0.0333333333333333</v>
      </c>
      <c r="AU64" s="1">
        <f t="shared" si="57"/>
        <v>39.9077804517226</v>
      </c>
    </row>
    <row r="65" s="1" customFormat="1" spans="1:47">
      <c r="A65" s="6"/>
      <c r="B65" s="6"/>
      <c r="C65" s="9">
        <v>5</v>
      </c>
      <c r="D65" s="12">
        <v>14.0793723137097</v>
      </c>
      <c r="E65" s="13">
        <f t="shared" si="58"/>
        <v>9.054247475</v>
      </c>
      <c r="F65" s="9" t="s">
        <v>109</v>
      </c>
      <c r="G65" s="6">
        <v>6</v>
      </c>
      <c r="H65" s="11">
        <f t="shared" si="40"/>
        <v>14.0793723137097</v>
      </c>
      <c r="I65" s="11">
        <f t="shared" si="41"/>
        <v>287.22937231371</v>
      </c>
      <c r="J65" s="11">
        <f t="shared" si="42"/>
        <v>0.100012081428255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2.93337472022112</v>
      </c>
      <c r="P65" s="11">
        <f t="shared" si="45"/>
        <v>0.29337291137834</v>
      </c>
      <c r="Q65" s="17">
        <f t="shared" si="46"/>
        <v>0.029337291137834</v>
      </c>
      <c r="R65" s="11">
        <f t="shared" si="47"/>
        <v>0.13797</v>
      </c>
      <c r="S65" s="18">
        <f t="shared" si="48"/>
        <v>0.21263529127951</v>
      </c>
      <c r="T65" s="3">
        <v>0.01</v>
      </c>
      <c r="U65" s="19">
        <f t="shared" si="49"/>
        <v>0.0021263529127951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0.0201763529127951</v>
      </c>
      <c r="AR65" s="27">
        <f t="shared" si="55"/>
        <v>137.97</v>
      </c>
      <c r="AS65" s="1">
        <f t="shared" si="56"/>
        <v>0.1</v>
      </c>
      <c r="AT65" s="2">
        <f>$E$5/12</f>
        <v>0.0333333333333333</v>
      </c>
      <c r="AU65" s="1">
        <f t="shared" si="57"/>
        <v>62.1700015207829</v>
      </c>
    </row>
    <row r="66" s="1" customFormat="1" spans="1:47">
      <c r="A66" s="6"/>
      <c r="B66" s="6"/>
      <c r="C66" s="9">
        <v>6</v>
      </c>
      <c r="D66" s="12">
        <v>18.67353436</v>
      </c>
      <c r="E66" s="13">
        <f t="shared" si="58"/>
        <v>14.0793723137097</v>
      </c>
      <c r="F66" s="9" t="s">
        <v>107</v>
      </c>
      <c r="G66" s="6">
        <v>7</v>
      </c>
      <c r="H66" s="11">
        <f t="shared" si="40"/>
        <v>18.67353436</v>
      </c>
      <c r="I66" s="11">
        <f t="shared" si="41"/>
        <v>291.82353436</v>
      </c>
      <c r="J66" s="11">
        <f t="shared" si="42"/>
        <v>0.170538511160415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4.01970180884279</v>
      </c>
      <c r="P66" s="11">
        <f t="shared" si="45"/>
        <v>0.685513961788874</v>
      </c>
      <c r="Q66" s="17">
        <f t="shared" si="46"/>
        <v>0.0685513961788874</v>
      </c>
      <c r="R66" s="11">
        <f t="shared" si="47"/>
        <v>0.13797</v>
      </c>
      <c r="S66" s="18">
        <f t="shared" si="48"/>
        <v>0.49685726012095</v>
      </c>
      <c r="T66" s="3">
        <v>0.01</v>
      </c>
      <c r="U66" s="19">
        <f t="shared" si="49"/>
        <v>0.0049685726012095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0.0230185726012095</v>
      </c>
      <c r="AR66" s="27">
        <f t="shared" si="55"/>
        <v>137.97</v>
      </c>
      <c r="AS66" s="1">
        <f t="shared" si="56"/>
        <v>0.1</v>
      </c>
      <c r="AT66" s="2">
        <f>$E$5/12</f>
        <v>0.0333333333333333</v>
      </c>
      <c r="AU66" s="1">
        <f t="shared" si="57"/>
        <v>70.9278183132849</v>
      </c>
    </row>
    <row r="67" s="1" customFormat="1" spans="1:47">
      <c r="A67" s="6"/>
      <c r="B67" s="6"/>
      <c r="C67" s="9">
        <v>7</v>
      </c>
      <c r="D67" s="12">
        <v>20.3281240245161</v>
      </c>
      <c r="E67" s="13">
        <f t="shared" si="58"/>
        <v>18.67353436</v>
      </c>
      <c r="F67" s="9" t="s">
        <v>107</v>
      </c>
      <c r="G67" s="6">
        <v>8</v>
      </c>
      <c r="H67" s="11">
        <f t="shared" si="40"/>
        <v>20.3281240245161</v>
      </c>
      <c r="I67" s="11">
        <f t="shared" si="41"/>
        <v>293.478124024516</v>
      </c>
      <c r="J67" s="11">
        <f t="shared" si="42"/>
        <v>0.20583406570323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4.71388784705391</v>
      </c>
      <c r="P67" s="11">
        <f t="shared" si="45"/>
        <v>0.970278700828152</v>
      </c>
      <c r="Q67" s="17">
        <f t="shared" si="46"/>
        <v>0.0970278700828152</v>
      </c>
      <c r="R67" s="11">
        <f t="shared" si="47"/>
        <v>0.13797</v>
      </c>
      <c r="S67" s="18">
        <f t="shared" si="48"/>
        <v>0.703253389018013</v>
      </c>
      <c r="T67" s="3">
        <v>0.01</v>
      </c>
      <c r="U67" s="19">
        <f t="shared" si="49"/>
        <v>0.00703253389018013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0.0250825338901801</v>
      </c>
      <c r="AR67" s="27">
        <f t="shared" si="55"/>
        <v>137.97</v>
      </c>
      <c r="AS67" s="1">
        <f t="shared" si="56"/>
        <v>0.1</v>
      </c>
      <c r="AT67" s="2">
        <f>$E$5/12</f>
        <v>0.0333333333333333</v>
      </c>
      <c r="AU67" s="1">
        <f t="shared" si="57"/>
        <v>77.2875641518287</v>
      </c>
    </row>
    <row r="68" s="1" customFormat="1" spans="1:47">
      <c r="A68" s="6"/>
      <c r="B68" s="6"/>
      <c r="C68" s="9">
        <v>8</v>
      </c>
      <c r="D68" s="12">
        <v>19.413004363871</v>
      </c>
      <c r="E68" s="13">
        <f t="shared" si="58"/>
        <v>20.3281240245161</v>
      </c>
      <c r="F68" s="9" t="s">
        <v>107</v>
      </c>
      <c r="G68" s="6">
        <v>9</v>
      </c>
      <c r="H68" s="11">
        <f t="shared" si="40"/>
        <v>19.413004363871</v>
      </c>
      <c r="I68" s="11">
        <f t="shared" si="41"/>
        <v>292.563004363871</v>
      </c>
      <c r="J68" s="11">
        <f t="shared" si="42"/>
        <v>0.185544354238603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5.12330914622576</v>
      </c>
      <c r="P68" s="11">
        <f t="shared" si="45"/>
        <v>0.950601087101185</v>
      </c>
      <c r="Q68" s="17">
        <f t="shared" si="46"/>
        <v>0.0950601087101185</v>
      </c>
      <c r="R68" s="11">
        <f t="shared" si="47"/>
        <v>0.13797</v>
      </c>
      <c r="S68" s="18">
        <f t="shared" si="48"/>
        <v>0.688991148149007</v>
      </c>
      <c r="T68" s="3">
        <v>0.01</v>
      </c>
      <c r="U68" s="19">
        <f t="shared" si="49"/>
        <v>0.00688991148149007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0.0191899114814901</v>
      </c>
      <c r="AR68" s="27">
        <f t="shared" si="55"/>
        <v>137.97</v>
      </c>
      <c r="AS68" s="1">
        <f t="shared" si="56"/>
        <v>0.1</v>
      </c>
      <c r="AT68" s="2">
        <f>$E$5/12</f>
        <v>0.0333333333333333</v>
      </c>
      <c r="AU68" s="1">
        <f t="shared" si="57"/>
        <v>59.1304499452598</v>
      </c>
    </row>
    <row r="69" s="1" customFormat="1" spans="1:47">
      <c r="A69" s="6"/>
      <c r="B69" s="6"/>
      <c r="C69" s="9">
        <v>9</v>
      </c>
      <c r="D69" s="12">
        <v>12.4097810623</v>
      </c>
      <c r="E69" s="13">
        <f t="shared" si="58"/>
        <v>19.413004363871</v>
      </c>
      <c r="F69" s="9" t="s">
        <v>107</v>
      </c>
      <c r="G69" s="6">
        <v>10</v>
      </c>
      <c r="H69" s="11">
        <f t="shared" si="40"/>
        <v>12.4097810623</v>
      </c>
      <c r="I69" s="11">
        <f t="shared" si="41"/>
        <v>285.5597810623</v>
      </c>
      <c r="J69" s="11">
        <f t="shared" si="42"/>
        <v>0.0820306241356644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5.55240805912457</v>
      </c>
      <c r="P69" s="11">
        <f t="shared" si="45"/>
        <v>0.455467498545882</v>
      </c>
      <c r="Q69" s="17">
        <f t="shared" si="46"/>
        <v>0.0455467498545882</v>
      </c>
      <c r="R69" s="11">
        <f t="shared" si="47"/>
        <v>0.13797</v>
      </c>
      <c r="S69" s="18">
        <f t="shared" si="48"/>
        <v>0.330120677354412</v>
      </c>
      <c r="T69" s="3">
        <v>0.01</v>
      </c>
      <c r="U69" s="19">
        <f t="shared" si="49"/>
        <v>0.00330120677354412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0.0156012067735441</v>
      </c>
      <c r="AR69" s="27">
        <f t="shared" si="55"/>
        <v>137.97</v>
      </c>
      <c r="AS69" s="1">
        <f t="shared" si="56"/>
        <v>0.1</v>
      </c>
      <c r="AT69" s="2">
        <f>$E$5/12</f>
        <v>0.0333333333333333</v>
      </c>
      <c r="AU69" s="1">
        <f t="shared" si="57"/>
        <v>48.0724664675247</v>
      </c>
    </row>
    <row r="70" s="1" customFormat="1" spans="1:47">
      <c r="A70" s="6"/>
      <c r="B70" s="6"/>
      <c r="C70" s="9">
        <v>10</v>
      </c>
      <c r="D70" s="12">
        <v>5.73990131345161</v>
      </c>
      <c r="E70" s="13">
        <f t="shared" si="58"/>
        <v>12.4097810623</v>
      </c>
      <c r="F70" s="9" t="s">
        <v>107</v>
      </c>
      <c r="G70" s="6">
        <v>11</v>
      </c>
      <c r="H70" s="11">
        <f t="shared" si="40"/>
        <v>5.73990131345161</v>
      </c>
      <c r="I70" s="11">
        <f t="shared" si="41"/>
        <v>278.889901313452</v>
      </c>
      <c r="J70" s="11">
        <f t="shared" si="42"/>
        <v>0.0362931945268982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4.84209353254976</v>
      </c>
      <c r="O70" s="11">
        <f t="shared" si="59"/>
        <v>1.63454702802893</v>
      </c>
      <c r="P70" s="11">
        <f t="shared" si="45"/>
        <v>0.0593229332516174</v>
      </c>
      <c r="Q70" s="17">
        <f t="shared" si="46"/>
        <v>0.00593229332516174</v>
      </c>
      <c r="R70" s="11">
        <f t="shared" si="47"/>
        <v>0.13797</v>
      </c>
      <c r="S70" s="18">
        <f t="shared" si="48"/>
        <v>0.0429969799605838</v>
      </c>
      <c r="T70" s="3">
        <v>0.01</v>
      </c>
      <c r="U70" s="19">
        <f t="shared" si="49"/>
        <v>0.000429969799605838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0.0127299697996058</v>
      </c>
      <c r="AR70" s="27">
        <f t="shared" si="55"/>
        <v>137.97</v>
      </c>
      <c r="AS70" s="1">
        <f t="shared" si="56"/>
        <v>0.1</v>
      </c>
      <c r="AT70" s="2">
        <f>$E$5/12</f>
        <v>0.0333333333333333</v>
      </c>
      <c r="AU70" s="1">
        <f t="shared" si="57"/>
        <v>39.2252378426195</v>
      </c>
    </row>
    <row r="71" s="1" customFormat="1" spans="1:48">
      <c r="A71" s="6"/>
      <c r="B71" s="6"/>
      <c r="C71" s="9">
        <v>11</v>
      </c>
      <c r="D71" s="12">
        <v>-2.0853764303</v>
      </c>
      <c r="E71" s="13">
        <f t="shared" si="58"/>
        <v>5.73990131345161</v>
      </c>
      <c r="F71" s="9" t="s">
        <v>109</v>
      </c>
      <c r="G71" s="6">
        <v>12</v>
      </c>
      <c r="H71" s="11">
        <f t="shared" si="40"/>
        <v>-2.0853764303</v>
      </c>
      <c r="I71" s="11">
        <f t="shared" si="41"/>
        <v>271.0646235697</v>
      </c>
      <c r="J71" s="11">
        <f t="shared" si="42"/>
        <v>0.0132466907583073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2.95492409477732</v>
      </c>
      <c r="P71" s="11">
        <f t="shared" si="45"/>
        <v>0.0391429656977864</v>
      </c>
      <c r="Q71" s="17">
        <f t="shared" si="46"/>
        <v>0.00391429656977864</v>
      </c>
      <c r="R71" s="11">
        <f t="shared" si="47"/>
        <v>0.13797</v>
      </c>
      <c r="S71" s="18">
        <f t="shared" si="48"/>
        <v>0.0283706354263872</v>
      </c>
      <c r="T71" s="3">
        <v>0.01</v>
      </c>
      <c r="U71" s="19">
        <f t="shared" si="49"/>
        <v>0.000283706354263872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0.0125837063542639</v>
      </c>
      <c r="AR71" s="27">
        <f t="shared" si="55"/>
        <v>137.97</v>
      </c>
      <c r="AS71" s="1">
        <f t="shared" si="56"/>
        <v>0.1</v>
      </c>
      <c r="AT71" s="2">
        <f>$E$5/12</f>
        <v>0.0333333333333333</v>
      </c>
      <c r="AU71" s="1">
        <f t="shared" si="57"/>
        <v>38.7745519005839</v>
      </c>
      <c r="AV71" s="1">
        <f>SUM(AU60:AU71)</f>
        <v>592.493369193719</v>
      </c>
    </row>
    <row r="72" s="1" customFormat="1" spans="1:46">
      <c r="A72" s="6"/>
      <c r="B72" s="6"/>
      <c r="C72" s="9">
        <v>12</v>
      </c>
      <c r="D72" s="12">
        <v>-10.1954485333871</v>
      </c>
      <c r="E72" s="13">
        <f t="shared" si="58"/>
        <v>-2.0853764303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-6.72</v>
      </c>
      <c r="E76" s="9"/>
      <c r="F76" s="9"/>
      <c r="G76" s="6">
        <v>1</v>
      </c>
      <c r="H76" s="11">
        <f t="shared" ref="H76:H87" si="60">E77</f>
        <v>-6.72</v>
      </c>
      <c r="I76" s="11">
        <f t="shared" ref="I76:I87" si="61">H76+273.15</f>
        <v>266.43</v>
      </c>
      <c r="J76" s="11">
        <f t="shared" ref="J76:J87" si="62">EXP(($C$18*(I76-$C$16))/($C$19*I76*$C$16))</f>
        <v>0.00709152167430251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0.000554997260234402</v>
      </c>
      <c r="Q76" s="17">
        <f t="shared" ref="Q76:Q87" si="66">P76*$B$78</f>
        <v>0.000105449479444536</v>
      </c>
      <c r="R76" s="11">
        <f t="shared" ref="R76:R87" si="67">L76*$B$78</f>
        <v>0.0148697958333333</v>
      </c>
      <c r="S76" s="18">
        <f t="shared" ref="S76:S87" si="68">Q76/R76</f>
        <v>0.00709152167430252</v>
      </c>
      <c r="T76" s="3">
        <v>0.01</v>
      </c>
      <c r="U76" s="19">
        <f t="shared" ref="U76:U87" si="69">S76*T76</f>
        <v>7.09152167430252e-5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0.011670915216743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1047.965</v>
      </c>
      <c r="AU76" s="1">
        <f t="shared" ref="AU76:AU87" si="77">AT76*10000*AS76*0.67*AR76*AQ76</f>
        <v>121851.674226169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-10.0990164652581</v>
      </c>
      <c r="E77" s="13">
        <f t="shared" ref="E77:E88" si="78">D76</f>
        <v>-6.72</v>
      </c>
      <c r="F77" s="9" t="s">
        <v>107</v>
      </c>
      <c r="G77" s="6">
        <v>2</v>
      </c>
      <c r="H77" s="11">
        <f t="shared" si="60"/>
        <v>-10.0990164652581</v>
      </c>
      <c r="I77" s="11">
        <f t="shared" si="61"/>
        <v>263.050983534742</v>
      </c>
      <c r="J77" s="11">
        <f t="shared" si="62"/>
        <v>0.0044346858442532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0.155969169406432</v>
      </c>
      <c r="P77" s="11">
        <f t="shared" si="65"/>
        <v>0.000691674267706634</v>
      </c>
      <c r="Q77" s="17">
        <f t="shared" si="66"/>
        <v>0.00013141811086426</v>
      </c>
      <c r="R77" s="11">
        <f t="shared" si="67"/>
        <v>0.0148697958333333</v>
      </c>
      <c r="S77" s="18">
        <f t="shared" si="68"/>
        <v>0.00883792301772316</v>
      </c>
      <c r="T77" s="3">
        <v>0.01</v>
      </c>
      <c r="U77" s="19">
        <f t="shared" si="69"/>
        <v>8.83792301772316e-5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0.0116883792301772</v>
      </c>
      <c r="AR77" s="27">
        <f t="shared" si="74"/>
        <v>7.82620833333333</v>
      </c>
      <c r="AS77" s="1">
        <f t="shared" si="75"/>
        <v>0.19</v>
      </c>
      <c r="AT77" s="2">
        <f t="shared" si="76"/>
        <v>1047.965</v>
      </c>
      <c r="AU77" s="1">
        <f t="shared" si="77"/>
        <v>122034.009478902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-6.49217894035714</v>
      </c>
      <c r="E78" s="13">
        <f t="shared" si="78"/>
        <v>-10.0990164652581</v>
      </c>
      <c r="F78" s="9" t="s">
        <v>107</v>
      </c>
      <c r="G78" s="6">
        <v>3</v>
      </c>
      <c r="H78" s="11">
        <f t="shared" si="60"/>
        <v>-6.49217894035714</v>
      </c>
      <c r="I78" s="11">
        <f t="shared" si="61"/>
        <v>266.657821059643</v>
      </c>
      <c r="J78" s="11">
        <f t="shared" si="62"/>
        <v>0.00731643190268133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0.233539578472059</v>
      </c>
      <c r="P78" s="11">
        <f t="shared" si="65"/>
        <v>0.00170867642247172</v>
      </c>
      <c r="Q78" s="17">
        <f t="shared" si="66"/>
        <v>0.000324648520269627</v>
      </c>
      <c r="R78" s="11">
        <f t="shared" si="67"/>
        <v>0.0148697958333333</v>
      </c>
      <c r="S78" s="18">
        <f t="shared" si="68"/>
        <v>0.0218327490107073</v>
      </c>
      <c r="T78" s="3">
        <v>0.01</v>
      </c>
      <c r="U78" s="19">
        <f t="shared" si="69"/>
        <v>0.000218327490107073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0.0118183274901071</v>
      </c>
      <c r="AR78" s="27">
        <f t="shared" si="74"/>
        <v>7.82620833333333</v>
      </c>
      <c r="AS78" s="1">
        <f t="shared" si="75"/>
        <v>0.19</v>
      </c>
      <c r="AT78" s="2">
        <f t="shared" si="76"/>
        <v>1047.965</v>
      </c>
      <c r="AU78" s="1">
        <f t="shared" si="77"/>
        <v>123390.750809051</v>
      </c>
    </row>
    <row r="79" s="1" customFormat="1" spans="1:47">
      <c r="A79" s="6"/>
      <c r="B79" s="6"/>
      <c r="C79" s="9">
        <v>3</v>
      </c>
      <c r="D79" s="12">
        <v>5.37419282703226</v>
      </c>
      <c r="E79" s="13">
        <f t="shared" si="78"/>
        <v>-6.49217894035714</v>
      </c>
      <c r="F79" s="9" t="s">
        <v>107</v>
      </c>
      <c r="G79" s="6">
        <v>4</v>
      </c>
      <c r="H79" s="11">
        <f t="shared" si="60"/>
        <v>5.37419282703226</v>
      </c>
      <c r="I79" s="11">
        <f t="shared" si="61"/>
        <v>278.524192827032</v>
      </c>
      <c r="J79" s="11">
        <f t="shared" si="62"/>
        <v>0.0346670316504815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0.31009298538292</v>
      </c>
      <c r="P79" s="11">
        <f t="shared" si="65"/>
        <v>0.010750003338862</v>
      </c>
      <c r="Q79" s="17">
        <f t="shared" si="66"/>
        <v>0.00204250063438378</v>
      </c>
      <c r="R79" s="11">
        <f t="shared" si="67"/>
        <v>0.0148697958333333</v>
      </c>
      <c r="S79" s="18">
        <f t="shared" si="68"/>
        <v>0.137359023437642</v>
      </c>
      <c r="T79" s="3">
        <v>0.01</v>
      </c>
      <c r="U79" s="19">
        <f t="shared" si="69"/>
        <v>0.00137359023437642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0.0129735902343764</v>
      </c>
      <c r="AR79" s="27">
        <f t="shared" si="74"/>
        <v>7.82620833333333</v>
      </c>
      <c r="AS79" s="1">
        <f t="shared" si="75"/>
        <v>0.19</v>
      </c>
      <c r="AT79" s="2">
        <f t="shared" si="76"/>
        <v>1047.965</v>
      </c>
      <c r="AU79" s="1">
        <f t="shared" si="77"/>
        <v>135452.418377194</v>
      </c>
    </row>
    <row r="80" s="1" customFormat="1" spans="1:47">
      <c r="A80" s="6"/>
      <c r="B80" s="6"/>
      <c r="C80" s="9">
        <v>4</v>
      </c>
      <c r="D80" s="12">
        <v>9.054247475</v>
      </c>
      <c r="E80" s="13">
        <f t="shared" si="78"/>
        <v>5.37419282703226</v>
      </c>
      <c r="F80" s="9" t="s">
        <v>107</v>
      </c>
      <c r="G80" s="6">
        <v>5</v>
      </c>
      <c r="H80" s="11">
        <f t="shared" si="60"/>
        <v>9.054247475</v>
      </c>
      <c r="I80" s="11">
        <f t="shared" si="61"/>
        <v>282.204247475</v>
      </c>
      <c r="J80" s="11">
        <f t="shared" si="62"/>
        <v>0.0546889574637982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0.284375832941856</v>
      </c>
      <c r="O80" s="11">
        <f t="shared" si="79"/>
        <v>0.0932292324355362</v>
      </c>
      <c r="P80" s="11">
        <f t="shared" si="65"/>
        <v>0.0050986095270496</v>
      </c>
      <c r="Q80" s="17">
        <f t="shared" si="66"/>
        <v>0.000968735810139423</v>
      </c>
      <c r="R80" s="11">
        <f t="shared" si="67"/>
        <v>0.0148697958333333</v>
      </c>
      <c r="S80" s="18">
        <f t="shared" si="68"/>
        <v>0.065147889116798</v>
      </c>
      <c r="T80" s="3">
        <v>0.01</v>
      </c>
      <c r="U80" s="19">
        <f t="shared" si="69"/>
        <v>0.00065147889116798</v>
      </c>
      <c r="V80" s="18"/>
      <c r="W80" s="3"/>
      <c r="X80" s="19"/>
      <c r="Y80" s="20">
        <v>0.02</v>
      </c>
      <c r="Z80" s="3">
        <v>0.17</v>
      </c>
      <c r="AA80" s="21">
        <f t="shared" si="70"/>
        <v>0.0034</v>
      </c>
      <c r="AB80" s="3">
        <v>0.01</v>
      </c>
      <c r="AC80" s="3">
        <v>0.03</v>
      </c>
      <c r="AD80" s="21">
        <f t="shared" si="71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2"/>
        <v>0.0079</v>
      </c>
      <c r="AQ80" s="1">
        <f t="shared" si="73"/>
        <v>0.012251478891168</v>
      </c>
      <c r="AR80" s="27">
        <f t="shared" si="74"/>
        <v>7.82620833333333</v>
      </c>
      <c r="AS80" s="1">
        <f t="shared" si="75"/>
        <v>0.19</v>
      </c>
      <c r="AT80" s="2">
        <f t="shared" si="76"/>
        <v>1047.965</v>
      </c>
      <c r="AU80" s="1">
        <f t="shared" si="77"/>
        <v>127913.123085132</v>
      </c>
    </row>
    <row r="81" s="1" customFormat="1" spans="1:47">
      <c r="A81" s="6"/>
      <c r="B81" s="6"/>
      <c r="C81" s="9">
        <v>5</v>
      </c>
      <c r="D81" s="12">
        <v>14.0793723137097</v>
      </c>
      <c r="E81" s="13">
        <f t="shared" si="78"/>
        <v>9.054247475</v>
      </c>
      <c r="F81" s="9" t="s">
        <v>109</v>
      </c>
      <c r="G81" s="6">
        <v>6</v>
      </c>
      <c r="H81" s="11">
        <f t="shared" si="60"/>
        <v>14.0793723137097</v>
      </c>
      <c r="I81" s="11">
        <f t="shared" si="61"/>
        <v>287.22937231371</v>
      </c>
      <c r="J81" s="11">
        <f t="shared" si="62"/>
        <v>0.100012081428255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0.16639270624182</v>
      </c>
      <c r="P81" s="11">
        <f t="shared" si="65"/>
        <v>0.0166412808857246</v>
      </c>
      <c r="Q81" s="17">
        <f t="shared" si="66"/>
        <v>0.00316184336828768</v>
      </c>
      <c r="R81" s="11">
        <f t="shared" si="67"/>
        <v>0.0148697958333333</v>
      </c>
      <c r="S81" s="18">
        <f t="shared" si="68"/>
        <v>0.21263529127951</v>
      </c>
      <c r="T81" s="3">
        <v>0.01</v>
      </c>
      <c r="U81" s="19">
        <f t="shared" si="69"/>
        <v>0.0021263529127951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0.0212263529127951</v>
      </c>
      <c r="AR81" s="27">
        <f t="shared" si="74"/>
        <v>7.82620833333333</v>
      </c>
      <c r="AS81" s="1">
        <f t="shared" si="75"/>
        <v>0.19</v>
      </c>
      <c r="AT81" s="2">
        <f t="shared" si="76"/>
        <v>1047.965</v>
      </c>
      <c r="AU81" s="1">
        <f t="shared" si="77"/>
        <v>221616.436423861</v>
      </c>
    </row>
    <row r="82" s="1" customFormat="1" spans="1:47">
      <c r="A82" s="6"/>
      <c r="B82" s="6"/>
      <c r="C82" s="9">
        <v>6</v>
      </c>
      <c r="D82" s="12">
        <v>18.67353436</v>
      </c>
      <c r="E82" s="13">
        <f t="shared" si="78"/>
        <v>14.0793723137097</v>
      </c>
      <c r="F82" s="9" t="s">
        <v>107</v>
      </c>
      <c r="G82" s="6">
        <v>7</v>
      </c>
      <c r="H82" s="11">
        <f t="shared" si="60"/>
        <v>18.67353436</v>
      </c>
      <c r="I82" s="11">
        <f t="shared" si="61"/>
        <v>291.82353436</v>
      </c>
      <c r="J82" s="11">
        <f t="shared" si="62"/>
        <v>0.170538511160415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0.228013508689429</v>
      </c>
      <c r="P82" s="11">
        <f t="shared" si="65"/>
        <v>0.0388850842963574</v>
      </c>
      <c r="Q82" s="17">
        <f t="shared" si="66"/>
        <v>0.00738816601630791</v>
      </c>
      <c r="R82" s="11">
        <f t="shared" si="67"/>
        <v>0.0148697958333333</v>
      </c>
      <c r="S82" s="18">
        <f t="shared" si="68"/>
        <v>0.49685726012095</v>
      </c>
      <c r="T82" s="3">
        <v>0.01</v>
      </c>
      <c r="U82" s="19">
        <f t="shared" si="69"/>
        <v>0.0049685726012095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0.0240685726012095</v>
      </c>
      <c r="AR82" s="27">
        <f t="shared" si="74"/>
        <v>7.82620833333333</v>
      </c>
      <c r="AS82" s="1">
        <f t="shared" si="75"/>
        <v>0.19</v>
      </c>
      <c r="AT82" s="2">
        <f t="shared" si="76"/>
        <v>1047.965</v>
      </c>
      <c r="AU82" s="1">
        <f t="shared" si="77"/>
        <v>251290.992456539</v>
      </c>
    </row>
    <row r="83" s="1" customFormat="1" spans="1:47">
      <c r="A83" s="6"/>
      <c r="B83" s="6"/>
      <c r="C83" s="9">
        <v>7</v>
      </c>
      <c r="D83" s="12">
        <v>20.3281240245161</v>
      </c>
      <c r="E83" s="13">
        <f t="shared" si="78"/>
        <v>18.67353436</v>
      </c>
      <c r="F83" s="9" t="s">
        <v>107</v>
      </c>
      <c r="G83" s="6">
        <v>8</v>
      </c>
      <c r="H83" s="11">
        <f t="shared" si="60"/>
        <v>20.3281240245161</v>
      </c>
      <c r="I83" s="11">
        <f t="shared" si="61"/>
        <v>293.478124024516</v>
      </c>
      <c r="J83" s="11">
        <f t="shared" si="62"/>
        <v>0.20583406570323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0.267390507726404</v>
      </c>
      <c r="P83" s="11">
        <f t="shared" si="65"/>
        <v>0.0550380753357768</v>
      </c>
      <c r="Q83" s="17">
        <f t="shared" si="66"/>
        <v>0.0104572343137976</v>
      </c>
      <c r="R83" s="11">
        <f t="shared" si="67"/>
        <v>0.0148697958333333</v>
      </c>
      <c r="S83" s="18">
        <f t="shared" si="68"/>
        <v>0.703253389018014</v>
      </c>
      <c r="T83" s="3">
        <v>0.01</v>
      </c>
      <c r="U83" s="19">
        <f t="shared" si="69"/>
        <v>0.00703253389018014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0.0261325338901801</v>
      </c>
      <c r="AR83" s="27">
        <f t="shared" si="74"/>
        <v>7.82620833333333</v>
      </c>
      <c r="AS83" s="1">
        <f t="shared" si="75"/>
        <v>0.19</v>
      </c>
      <c r="AT83" s="2">
        <f t="shared" si="76"/>
        <v>1047.965</v>
      </c>
      <c r="AU83" s="1">
        <f t="shared" si="77"/>
        <v>272840.042717676</v>
      </c>
    </row>
    <row r="84" s="1" customFormat="1" spans="1:47">
      <c r="A84" s="6"/>
      <c r="B84" s="6"/>
      <c r="C84" s="9">
        <v>8</v>
      </c>
      <c r="D84" s="12">
        <v>19.413004363871</v>
      </c>
      <c r="E84" s="13">
        <f t="shared" si="78"/>
        <v>20.3281240245161</v>
      </c>
      <c r="F84" s="9" t="s">
        <v>107</v>
      </c>
      <c r="G84" s="6">
        <v>9</v>
      </c>
      <c r="H84" s="11">
        <f t="shared" si="60"/>
        <v>19.413004363871</v>
      </c>
      <c r="I84" s="11">
        <f t="shared" si="61"/>
        <v>292.563004363871</v>
      </c>
      <c r="J84" s="11">
        <f t="shared" si="62"/>
        <v>0.185544354238603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0.290614515723961</v>
      </c>
      <c r="P84" s="11">
        <f t="shared" si="65"/>
        <v>0.0539218826523666</v>
      </c>
      <c r="Q84" s="17">
        <f t="shared" si="66"/>
        <v>0.0102451577039496</v>
      </c>
      <c r="R84" s="11">
        <f t="shared" si="67"/>
        <v>0.0148697958333333</v>
      </c>
      <c r="S84" s="18">
        <f t="shared" si="68"/>
        <v>0.688991148149008</v>
      </c>
      <c r="T84" s="3">
        <v>0.01</v>
      </c>
      <c r="U84" s="19">
        <f t="shared" si="69"/>
        <v>0.00688991148149008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0.0184899114814901</v>
      </c>
      <c r="AR84" s="27">
        <f t="shared" si="74"/>
        <v>7.82620833333333</v>
      </c>
      <c r="AS84" s="1">
        <f t="shared" si="75"/>
        <v>0.19</v>
      </c>
      <c r="AT84" s="2">
        <f t="shared" si="76"/>
        <v>1047.965</v>
      </c>
      <c r="AU84" s="1">
        <f t="shared" si="77"/>
        <v>193046.271733775</v>
      </c>
    </row>
    <row r="85" s="1" customFormat="1" spans="1:47">
      <c r="A85" s="6"/>
      <c r="B85" s="6"/>
      <c r="C85" s="9">
        <v>9</v>
      </c>
      <c r="D85" s="12">
        <v>12.4097810623</v>
      </c>
      <c r="E85" s="13">
        <f t="shared" si="78"/>
        <v>19.413004363871</v>
      </c>
      <c r="F85" s="9" t="s">
        <v>107</v>
      </c>
      <c r="G85" s="6">
        <v>10</v>
      </c>
      <c r="H85" s="11">
        <f t="shared" si="60"/>
        <v>12.4097810623</v>
      </c>
      <c r="I85" s="11">
        <f t="shared" si="61"/>
        <v>285.5597810623</v>
      </c>
      <c r="J85" s="11">
        <f t="shared" si="62"/>
        <v>0.0820306241356644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0.314954716404928</v>
      </c>
      <c r="P85" s="11">
        <f t="shared" si="65"/>
        <v>0.0258359319611674</v>
      </c>
      <c r="Q85" s="17">
        <f t="shared" si="66"/>
        <v>0.00490882707262181</v>
      </c>
      <c r="R85" s="11">
        <f t="shared" si="67"/>
        <v>0.0148697958333333</v>
      </c>
      <c r="S85" s="18">
        <f t="shared" si="68"/>
        <v>0.330120677354412</v>
      </c>
      <c r="T85" s="3">
        <v>0.01</v>
      </c>
      <c r="U85" s="19">
        <f t="shared" si="69"/>
        <v>0.00330120677354412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0.0149012067735441</v>
      </c>
      <c r="AR85" s="27">
        <f t="shared" si="74"/>
        <v>7.82620833333333</v>
      </c>
      <c r="AS85" s="1">
        <f t="shared" si="75"/>
        <v>0.19</v>
      </c>
      <c r="AT85" s="2">
        <f t="shared" si="76"/>
        <v>1047.965</v>
      </c>
      <c r="AU85" s="1">
        <f t="shared" si="77"/>
        <v>155577.943942377</v>
      </c>
    </row>
    <row r="86" s="1" customFormat="1" spans="1:47">
      <c r="A86" s="6"/>
      <c r="B86" s="6"/>
      <c r="C86" s="9">
        <v>10</v>
      </c>
      <c r="D86" s="12">
        <v>5.73990131345161</v>
      </c>
      <c r="E86" s="13">
        <f t="shared" si="78"/>
        <v>12.4097810623</v>
      </c>
      <c r="F86" s="9" t="s">
        <v>107</v>
      </c>
      <c r="G86" s="6">
        <v>11</v>
      </c>
      <c r="H86" s="11">
        <f t="shared" si="60"/>
        <v>5.73990131345161</v>
      </c>
      <c r="I86" s="11">
        <f t="shared" si="61"/>
        <v>278.889901313452</v>
      </c>
      <c r="J86" s="11">
        <f t="shared" si="62"/>
        <v>0.0362931945268982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0.274662845221572</v>
      </c>
      <c r="O86" s="11">
        <f t="shared" si="79"/>
        <v>0.0927180225555213</v>
      </c>
      <c r="P86" s="11">
        <f t="shared" si="65"/>
        <v>0.00336503322875687</v>
      </c>
      <c r="Q86" s="17">
        <f t="shared" si="66"/>
        <v>0.000639356313463805</v>
      </c>
      <c r="R86" s="11">
        <f t="shared" si="67"/>
        <v>0.0148697958333333</v>
      </c>
      <c r="S86" s="18">
        <f t="shared" si="68"/>
        <v>0.0429969799605838</v>
      </c>
      <c r="T86" s="3">
        <v>0.01</v>
      </c>
      <c r="U86" s="19">
        <f t="shared" si="69"/>
        <v>0.000429969799605838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0.0120299697996058</v>
      </c>
      <c r="AR86" s="27">
        <f t="shared" si="74"/>
        <v>7.82620833333333</v>
      </c>
      <c r="AS86" s="1">
        <f t="shared" si="75"/>
        <v>0.19</v>
      </c>
      <c r="AT86" s="2">
        <f t="shared" si="76"/>
        <v>1047.965</v>
      </c>
      <c r="AU86" s="1">
        <f t="shared" si="77"/>
        <v>125600.429250766</v>
      </c>
    </row>
    <row r="87" s="1" customFormat="1" spans="1:48">
      <c r="A87" s="6"/>
      <c r="B87" s="6"/>
      <c r="C87" s="9">
        <v>11</v>
      </c>
      <c r="D87" s="12">
        <v>-2.0853764303</v>
      </c>
      <c r="E87" s="13">
        <f t="shared" si="78"/>
        <v>5.73990131345161</v>
      </c>
      <c r="F87" s="9" t="s">
        <v>109</v>
      </c>
      <c r="G87" s="6">
        <v>12</v>
      </c>
      <c r="H87" s="11">
        <f t="shared" si="60"/>
        <v>-2.0853764303</v>
      </c>
      <c r="I87" s="11">
        <f t="shared" si="61"/>
        <v>271.0646235697</v>
      </c>
      <c r="J87" s="11">
        <f t="shared" si="62"/>
        <v>0.0132466907583073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0.167615072660098</v>
      </c>
      <c r="P87" s="11">
        <f t="shared" si="65"/>
        <v>0.00222034503395953</v>
      </c>
      <c r="Q87" s="17">
        <f t="shared" si="66"/>
        <v>0.000421865556452311</v>
      </c>
      <c r="R87" s="11">
        <f t="shared" si="67"/>
        <v>0.0148697958333333</v>
      </c>
      <c r="S87" s="18">
        <f t="shared" si="68"/>
        <v>0.0283706354263872</v>
      </c>
      <c r="T87" s="3">
        <v>0.01</v>
      </c>
      <c r="U87" s="19">
        <f t="shared" si="69"/>
        <v>0.000283706354263872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0.0118837063542639</v>
      </c>
      <c r="AR87" s="27">
        <f t="shared" si="74"/>
        <v>7.82620833333333</v>
      </c>
      <c r="AS87" s="1">
        <f t="shared" si="75"/>
        <v>0.19</v>
      </c>
      <c r="AT87" s="2">
        <f t="shared" si="76"/>
        <v>1047.965</v>
      </c>
      <c r="AU87" s="1">
        <f t="shared" si="77"/>
        <v>124073.347152917</v>
      </c>
      <c r="AV87" s="1">
        <f>SUM(AU76:AU87)</f>
        <v>1974687.43965436</v>
      </c>
    </row>
    <row r="88" s="1" customFormat="1" spans="1:46">
      <c r="A88" s="6"/>
      <c r="B88" s="6"/>
      <c r="C88" s="9">
        <v>12</v>
      </c>
      <c r="D88" s="12">
        <v>-10.1954485333871</v>
      </c>
      <c r="E88" s="13">
        <f t="shared" si="78"/>
        <v>-2.0853764303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-6.72</v>
      </c>
      <c r="E91" s="9"/>
      <c r="F91" s="9"/>
      <c r="G91" s="6">
        <v>1</v>
      </c>
      <c r="H91" s="11">
        <f t="shared" ref="H91:H102" si="80">E92</f>
        <v>-6.72</v>
      </c>
      <c r="I91" s="11">
        <f t="shared" ref="I91:I102" si="81">H91+273.15</f>
        <v>266.43</v>
      </c>
      <c r="J91" s="11">
        <f t="shared" ref="J91:J102" si="82">EXP(($C$18*(I91-$C$16))/($C$19*I91*$C$16))</f>
        <v>0.00709152167430251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0.000538388325513047</v>
      </c>
      <c r="Q91" s="17">
        <f t="shared" ref="Q91:Q102" si="86">P91*$B$93</f>
        <v>9.69098985923484e-5</v>
      </c>
      <c r="R91" s="11">
        <f t="shared" ref="R91:R102" si="87">L91*$B$93</f>
        <v>0.0136656</v>
      </c>
      <c r="S91" s="18">
        <f t="shared" ref="S91:S102" si="88">Q91/R91</f>
        <v>0.00709152167430251</v>
      </c>
      <c r="T91" s="3">
        <v>0.01</v>
      </c>
      <c r="U91" s="19">
        <f t="shared" ref="U91:U102" si="89">S91*T91</f>
        <v>7.09152167430251e-5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0.014870915216743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48.2566666666667</v>
      </c>
      <c r="AU91" s="1">
        <f t="shared" ref="AU91:AU102" si="96">AT91*10000*AS91*0.67*AR91*AQ91</f>
        <v>6570.50158657358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-10.0990164652581</v>
      </c>
      <c r="E92" s="13">
        <f t="shared" ref="E92:E103" si="97">D91</f>
        <v>-6.72</v>
      </c>
      <c r="F92" s="9" t="s">
        <v>107</v>
      </c>
      <c r="G92" s="6">
        <v>2</v>
      </c>
      <c r="H92" s="11">
        <f t="shared" si="80"/>
        <v>-10.0990164652581</v>
      </c>
      <c r="I92" s="11">
        <f t="shared" si="81"/>
        <v>263.050983534742</v>
      </c>
      <c r="J92" s="11">
        <f t="shared" si="82"/>
        <v>0.0044346858442532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0.151301611674487</v>
      </c>
      <c r="P92" s="11">
        <f t="shared" si="85"/>
        <v>0.000670975115505542</v>
      </c>
      <c r="Q92" s="17">
        <f t="shared" si="86"/>
        <v>0.000120775520790997</v>
      </c>
      <c r="R92" s="11">
        <f t="shared" si="87"/>
        <v>0.0136656</v>
      </c>
      <c r="S92" s="18">
        <f t="shared" si="88"/>
        <v>0.00883792301772315</v>
      </c>
      <c r="T92" s="3">
        <v>0.01</v>
      </c>
      <c r="U92" s="19">
        <f t="shared" si="89"/>
        <v>8.83792301772315e-5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0.0148883792301772</v>
      </c>
      <c r="AR92" s="27">
        <f t="shared" si="93"/>
        <v>7.592</v>
      </c>
      <c r="AS92" s="1">
        <f t="shared" si="94"/>
        <v>0.18</v>
      </c>
      <c r="AT92" s="2">
        <f t="shared" si="95"/>
        <v>48.2566666666667</v>
      </c>
      <c r="AU92" s="1">
        <f t="shared" si="96"/>
        <v>6578.21781158764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-6.49217894035714</v>
      </c>
      <c r="E93" s="13">
        <f t="shared" si="97"/>
        <v>-10.0990164652581</v>
      </c>
      <c r="F93" s="9" t="s">
        <v>107</v>
      </c>
      <c r="G93" s="6">
        <v>3</v>
      </c>
      <c r="H93" s="11">
        <f t="shared" si="80"/>
        <v>-6.49217894035714</v>
      </c>
      <c r="I93" s="11">
        <f t="shared" si="81"/>
        <v>266.657821059643</v>
      </c>
      <c r="J93" s="11">
        <f t="shared" si="82"/>
        <v>0.00731643190268133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0.226550636558981</v>
      </c>
      <c r="P93" s="11">
        <f t="shared" si="85"/>
        <v>0.00165754230489289</v>
      </c>
      <c r="Q93" s="17">
        <f t="shared" si="86"/>
        <v>0.000298357614880721</v>
      </c>
      <c r="R93" s="11">
        <f t="shared" si="87"/>
        <v>0.0136656</v>
      </c>
      <c r="S93" s="18">
        <f t="shared" si="88"/>
        <v>0.0218327490107072</v>
      </c>
      <c r="T93" s="3">
        <v>0.01</v>
      </c>
      <c r="U93" s="19">
        <f t="shared" si="89"/>
        <v>0.000218327490107072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0.0150183274901071</v>
      </c>
      <c r="AR93" s="27">
        <f t="shared" si="93"/>
        <v>7.592</v>
      </c>
      <c r="AS93" s="1">
        <f t="shared" si="94"/>
        <v>0.18</v>
      </c>
      <c r="AT93" s="2">
        <f t="shared" si="95"/>
        <v>48.2566666666667</v>
      </c>
      <c r="AU93" s="1">
        <f t="shared" si="96"/>
        <v>6635.6335950547</v>
      </c>
    </row>
    <row r="94" s="1" customFormat="1" spans="1:47">
      <c r="A94" s="6"/>
      <c r="B94" s="6"/>
      <c r="C94" s="9">
        <v>3</v>
      </c>
      <c r="D94" s="12">
        <v>5.37419282703226</v>
      </c>
      <c r="E94" s="13">
        <f t="shared" si="97"/>
        <v>-6.49217894035714</v>
      </c>
      <c r="F94" s="9" t="s">
        <v>107</v>
      </c>
      <c r="G94" s="6">
        <v>4</v>
      </c>
      <c r="H94" s="11">
        <f t="shared" si="80"/>
        <v>5.37419282703226</v>
      </c>
      <c r="I94" s="11">
        <f t="shared" si="81"/>
        <v>278.524192827032</v>
      </c>
      <c r="J94" s="11">
        <f t="shared" si="82"/>
        <v>0.0346670316504815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0.300813094254089</v>
      </c>
      <c r="P94" s="11">
        <f t="shared" si="85"/>
        <v>0.0104282970593858</v>
      </c>
      <c r="Q94" s="17">
        <f t="shared" si="86"/>
        <v>0.00187709347068944</v>
      </c>
      <c r="R94" s="11">
        <f t="shared" si="87"/>
        <v>0.0136656</v>
      </c>
      <c r="S94" s="18">
        <f t="shared" si="88"/>
        <v>0.137359023437642</v>
      </c>
      <c r="T94" s="3">
        <v>0.01</v>
      </c>
      <c r="U94" s="19">
        <f t="shared" si="89"/>
        <v>0.00137359023437642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0.0161735902343764</v>
      </c>
      <c r="AR94" s="27">
        <f t="shared" si="93"/>
        <v>7.592</v>
      </c>
      <c r="AS94" s="1">
        <f t="shared" si="94"/>
        <v>0.18</v>
      </c>
      <c r="AT94" s="2">
        <f t="shared" si="95"/>
        <v>48.2566666666667</v>
      </c>
      <c r="AU94" s="1">
        <f t="shared" si="96"/>
        <v>7146.06994570948</v>
      </c>
    </row>
    <row r="95" s="1" customFormat="1" spans="1:47">
      <c r="A95" s="6"/>
      <c r="B95" s="6"/>
      <c r="C95" s="9">
        <v>4</v>
      </c>
      <c r="D95" s="12">
        <v>9.054247475</v>
      </c>
      <c r="E95" s="13">
        <f t="shared" si="97"/>
        <v>5.37419282703226</v>
      </c>
      <c r="F95" s="9" t="s">
        <v>107</v>
      </c>
      <c r="G95" s="6">
        <v>5</v>
      </c>
      <c r="H95" s="11">
        <f t="shared" si="80"/>
        <v>9.054247475</v>
      </c>
      <c r="I95" s="11">
        <f t="shared" si="81"/>
        <v>282.204247475</v>
      </c>
      <c r="J95" s="11">
        <f t="shared" si="82"/>
        <v>0.0546889574637982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0.275865557334968</v>
      </c>
      <c r="O95" s="11">
        <f t="shared" si="98"/>
        <v>0.0904392398597351</v>
      </c>
      <c r="P95" s="11">
        <f t="shared" si="85"/>
        <v>0.0049460277417473</v>
      </c>
      <c r="Q95" s="17">
        <f t="shared" si="86"/>
        <v>0.000890284993514514</v>
      </c>
      <c r="R95" s="11">
        <f t="shared" si="87"/>
        <v>0.0136656</v>
      </c>
      <c r="S95" s="18">
        <f t="shared" si="88"/>
        <v>0.0651478891167979</v>
      </c>
      <c r="T95" s="3">
        <v>0.01</v>
      </c>
      <c r="U95" s="19">
        <f t="shared" si="89"/>
        <v>0.000651478891167979</v>
      </c>
      <c r="V95" s="18"/>
      <c r="W95" s="3"/>
      <c r="X95" s="19"/>
      <c r="Y95" s="20">
        <v>0.02</v>
      </c>
      <c r="Z95" s="3">
        <v>0.49</v>
      </c>
      <c r="AA95" s="21">
        <f t="shared" si="90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1"/>
        <v>0.005</v>
      </c>
      <c r="AQ95" s="1">
        <f t="shared" si="92"/>
        <v>0.015451478891168</v>
      </c>
      <c r="AR95" s="27">
        <f t="shared" si="93"/>
        <v>7.592</v>
      </c>
      <c r="AS95" s="1">
        <f t="shared" si="94"/>
        <v>0.18</v>
      </c>
      <c r="AT95" s="2">
        <f t="shared" si="95"/>
        <v>48.2566666666667</v>
      </c>
      <c r="AU95" s="1">
        <f t="shared" si="96"/>
        <v>6827.01535780545</v>
      </c>
    </row>
    <row r="96" s="1" customFormat="1" spans="1:47">
      <c r="A96" s="6"/>
      <c r="B96" s="6"/>
      <c r="C96" s="9">
        <v>5</v>
      </c>
      <c r="D96" s="12">
        <v>14.0793723137097</v>
      </c>
      <c r="E96" s="13">
        <f t="shared" si="97"/>
        <v>9.054247475</v>
      </c>
      <c r="F96" s="9" t="s">
        <v>109</v>
      </c>
      <c r="G96" s="6">
        <v>6</v>
      </c>
      <c r="H96" s="11">
        <f t="shared" si="80"/>
        <v>14.0793723137097</v>
      </c>
      <c r="I96" s="11">
        <f t="shared" si="81"/>
        <v>287.22937231371</v>
      </c>
      <c r="J96" s="11">
        <f t="shared" si="82"/>
        <v>0.100012081428255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0.161413212117988</v>
      </c>
      <c r="P96" s="11">
        <f t="shared" si="85"/>
        <v>0.0161432713139404</v>
      </c>
      <c r="Q96" s="17">
        <f t="shared" si="86"/>
        <v>0.00290578883650927</v>
      </c>
      <c r="R96" s="11">
        <f t="shared" si="87"/>
        <v>0.0136656</v>
      </c>
      <c r="S96" s="18">
        <f t="shared" si="88"/>
        <v>0.21263529127951</v>
      </c>
      <c r="T96" s="3">
        <v>0.01</v>
      </c>
      <c r="U96" s="19">
        <f t="shared" si="89"/>
        <v>0.0021263529127951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0.0292263529127951</v>
      </c>
      <c r="AR96" s="27">
        <f t="shared" si="93"/>
        <v>7.592</v>
      </c>
      <c r="AS96" s="1">
        <f t="shared" si="94"/>
        <v>0.18</v>
      </c>
      <c r="AT96" s="2">
        <f t="shared" si="95"/>
        <v>48.2566666666667</v>
      </c>
      <c r="AU96" s="1">
        <f t="shared" si="96"/>
        <v>12913.2467897519</v>
      </c>
    </row>
    <row r="97" s="1" customFormat="1" spans="1:47">
      <c r="A97" s="6"/>
      <c r="B97" s="6"/>
      <c r="C97" s="9">
        <v>6</v>
      </c>
      <c r="D97" s="12">
        <v>18.67353436</v>
      </c>
      <c r="E97" s="13">
        <f t="shared" si="97"/>
        <v>14.0793723137097</v>
      </c>
      <c r="F97" s="9" t="s">
        <v>107</v>
      </c>
      <c r="G97" s="6">
        <v>7</v>
      </c>
      <c r="H97" s="11">
        <f t="shared" si="80"/>
        <v>18.67353436</v>
      </c>
      <c r="I97" s="11">
        <f t="shared" si="81"/>
        <v>291.82353436</v>
      </c>
      <c r="J97" s="11">
        <f t="shared" si="82"/>
        <v>0.170538511160415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0.221189940804047</v>
      </c>
      <c r="P97" s="11">
        <f t="shared" si="85"/>
        <v>0.0377214031883825</v>
      </c>
      <c r="Q97" s="17">
        <f t="shared" si="86"/>
        <v>0.00678985257390885</v>
      </c>
      <c r="R97" s="11">
        <f t="shared" si="87"/>
        <v>0.0136656</v>
      </c>
      <c r="S97" s="18">
        <f t="shared" si="88"/>
        <v>0.49685726012095</v>
      </c>
      <c r="T97" s="3">
        <v>0.01</v>
      </c>
      <c r="U97" s="19">
        <f t="shared" si="89"/>
        <v>0.0049685726012095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0.0320685726012095</v>
      </c>
      <c r="AR97" s="27">
        <f t="shared" si="93"/>
        <v>7.592</v>
      </c>
      <c r="AS97" s="1">
        <f t="shared" si="94"/>
        <v>0.18</v>
      </c>
      <c r="AT97" s="2">
        <f t="shared" si="95"/>
        <v>48.2566666666667</v>
      </c>
      <c r="AU97" s="1">
        <f t="shared" si="96"/>
        <v>14169.04098264</v>
      </c>
    </row>
    <row r="98" s="1" customFormat="1" spans="1:47">
      <c r="A98" s="6"/>
      <c r="B98" s="6"/>
      <c r="C98" s="9">
        <v>7</v>
      </c>
      <c r="D98" s="12">
        <v>20.3281240245161</v>
      </c>
      <c r="E98" s="13">
        <f t="shared" si="97"/>
        <v>18.67353436</v>
      </c>
      <c r="F98" s="9" t="s">
        <v>107</v>
      </c>
      <c r="G98" s="6">
        <v>8</v>
      </c>
      <c r="H98" s="11">
        <f t="shared" si="80"/>
        <v>20.3281240245161</v>
      </c>
      <c r="I98" s="11">
        <f t="shared" si="81"/>
        <v>293.478124024516</v>
      </c>
      <c r="J98" s="11">
        <f t="shared" si="82"/>
        <v>0.20583406570323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0.259388537615665</v>
      </c>
      <c r="P98" s="11">
        <f t="shared" si="85"/>
        <v>0.0533909972942475</v>
      </c>
      <c r="Q98" s="17">
        <f t="shared" si="86"/>
        <v>0.00961037951296455</v>
      </c>
      <c r="R98" s="11">
        <f t="shared" si="87"/>
        <v>0.0136656</v>
      </c>
      <c r="S98" s="18">
        <f t="shared" si="88"/>
        <v>0.703253389018013</v>
      </c>
      <c r="T98" s="3">
        <v>0.01</v>
      </c>
      <c r="U98" s="19">
        <f t="shared" si="89"/>
        <v>0.00703253389018013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0.0341325338901801</v>
      </c>
      <c r="AR98" s="27">
        <f t="shared" si="93"/>
        <v>7.592</v>
      </c>
      <c r="AS98" s="1">
        <f t="shared" si="94"/>
        <v>0.18</v>
      </c>
      <c r="AT98" s="2">
        <f t="shared" si="95"/>
        <v>48.2566666666667</v>
      </c>
      <c r="AU98" s="1">
        <f t="shared" si="96"/>
        <v>15080.9728123999</v>
      </c>
    </row>
    <row r="99" s="1" customFormat="1" spans="1:47">
      <c r="A99" s="6"/>
      <c r="B99" s="6"/>
      <c r="C99" s="9">
        <v>8</v>
      </c>
      <c r="D99" s="12">
        <v>19.413004363871</v>
      </c>
      <c r="E99" s="13">
        <f t="shared" si="97"/>
        <v>20.3281240245161</v>
      </c>
      <c r="F99" s="9" t="s">
        <v>107</v>
      </c>
      <c r="G99" s="6">
        <v>9</v>
      </c>
      <c r="H99" s="11">
        <f t="shared" si="80"/>
        <v>19.413004363871</v>
      </c>
      <c r="I99" s="11">
        <f t="shared" si="81"/>
        <v>292.563004363871</v>
      </c>
      <c r="J99" s="11">
        <f t="shared" si="82"/>
        <v>0.185544354238603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0.281917540321417</v>
      </c>
      <c r="P99" s="11">
        <f t="shared" si="85"/>
        <v>0.0523082079674726</v>
      </c>
      <c r="Q99" s="17">
        <f t="shared" si="86"/>
        <v>0.00941547743414507</v>
      </c>
      <c r="R99" s="11">
        <f t="shared" si="87"/>
        <v>0.0136656</v>
      </c>
      <c r="S99" s="18">
        <f t="shared" si="88"/>
        <v>0.688991148149007</v>
      </c>
      <c r="T99" s="3">
        <v>0.01</v>
      </c>
      <c r="U99" s="19">
        <f t="shared" si="89"/>
        <v>0.00688991148149007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0.0216899114814901</v>
      </c>
      <c r="AR99" s="27">
        <f t="shared" si="93"/>
        <v>7.592</v>
      </c>
      <c r="AS99" s="1">
        <f t="shared" si="94"/>
        <v>0.18</v>
      </c>
      <c r="AT99" s="2">
        <f t="shared" si="95"/>
        <v>48.2566666666667</v>
      </c>
      <c r="AU99" s="1">
        <f t="shared" si="96"/>
        <v>9583.37773597931</v>
      </c>
    </row>
    <row r="100" s="1" customFormat="1" spans="1:47">
      <c r="A100" s="6"/>
      <c r="B100" s="6"/>
      <c r="C100" s="9">
        <v>9</v>
      </c>
      <c r="D100" s="12">
        <v>12.4097810623</v>
      </c>
      <c r="E100" s="13">
        <f t="shared" si="97"/>
        <v>19.413004363871</v>
      </c>
      <c r="F100" s="9" t="s">
        <v>107</v>
      </c>
      <c r="G100" s="6">
        <v>10</v>
      </c>
      <c r="H100" s="11">
        <f t="shared" si="80"/>
        <v>12.4097810623</v>
      </c>
      <c r="I100" s="11">
        <f t="shared" si="81"/>
        <v>285.5597810623</v>
      </c>
      <c r="J100" s="11">
        <f t="shared" si="82"/>
        <v>0.0820306241356644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0.305529332353945</v>
      </c>
      <c r="P100" s="11">
        <f t="shared" si="85"/>
        <v>0.0250627618247469</v>
      </c>
      <c r="Q100" s="17">
        <f t="shared" si="86"/>
        <v>0.00451129712845445</v>
      </c>
      <c r="R100" s="11">
        <f t="shared" si="87"/>
        <v>0.0136656</v>
      </c>
      <c r="S100" s="18">
        <f t="shared" si="88"/>
        <v>0.330120677354412</v>
      </c>
      <c r="T100" s="3">
        <v>0.01</v>
      </c>
      <c r="U100" s="19">
        <f t="shared" si="89"/>
        <v>0.00330120677354412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0.0181012067735441</v>
      </c>
      <c r="AR100" s="27">
        <f t="shared" si="93"/>
        <v>7.592</v>
      </c>
      <c r="AS100" s="1">
        <f t="shared" si="94"/>
        <v>0.18</v>
      </c>
      <c r="AT100" s="2">
        <f t="shared" si="95"/>
        <v>48.2566666666667</v>
      </c>
      <c r="AU100" s="1">
        <f t="shared" si="96"/>
        <v>7997.75979427018</v>
      </c>
    </row>
    <row r="101" s="1" customFormat="1" spans="1:47">
      <c r="A101" s="6"/>
      <c r="B101" s="6"/>
      <c r="C101" s="9">
        <v>10</v>
      </c>
      <c r="D101" s="12">
        <v>5.73990131345161</v>
      </c>
      <c r="E101" s="13">
        <f t="shared" si="97"/>
        <v>12.4097810623</v>
      </c>
      <c r="F101" s="9" t="s">
        <v>107</v>
      </c>
      <c r="G101" s="6">
        <v>11</v>
      </c>
      <c r="H101" s="11">
        <f t="shared" si="80"/>
        <v>5.73990131345161</v>
      </c>
      <c r="I101" s="11">
        <f t="shared" si="81"/>
        <v>278.889901313452</v>
      </c>
      <c r="J101" s="11">
        <f t="shared" si="82"/>
        <v>0.0362931945268982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0.266443242002738</v>
      </c>
      <c r="O101" s="11">
        <f t="shared" si="98"/>
        <v>0.0899433285264599</v>
      </c>
      <c r="P101" s="11">
        <f t="shared" si="85"/>
        <v>0.00326433071860752</v>
      </c>
      <c r="Q101" s="17">
        <f t="shared" si="86"/>
        <v>0.000587579529349354</v>
      </c>
      <c r="R101" s="11">
        <f t="shared" si="87"/>
        <v>0.0136656</v>
      </c>
      <c r="S101" s="18">
        <f t="shared" si="88"/>
        <v>0.0429969799605838</v>
      </c>
      <c r="T101" s="3">
        <v>0.01</v>
      </c>
      <c r="U101" s="19">
        <f t="shared" si="89"/>
        <v>0.000429969799605838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0.0152299697996058</v>
      </c>
      <c r="AR101" s="27">
        <f t="shared" si="93"/>
        <v>7.592</v>
      </c>
      <c r="AS101" s="1">
        <f t="shared" si="94"/>
        <v>0.18</v>
      </c>
      <c r="AT101" s="2">
        <f t="shared" si="95"/>
        <v>48.2566666666667</v>
      </c>
      <c r="AU101" s="1">
        <f t="shared" si="96"/>
        <v>6729.14472803339</v>
      </c>
    </row>
    <row r="102" s="1" customFormat="1" spans="1:48">
      <c r="A102" s="6"/>
      <c r="B102" s="6"/>
      <c r="C102" s="9">
        <v>11</v>
      </c>
      <c r="D102" s="12">
        <v>-2.0853764303</v>
      </c>
      <c r="E102" s="13">
        <f t="shared" si="97"/>
        <v>5.73990131345161</v>
      </c>
      <c r="F102" s="9" t="s">
        <v>109</v>
      </c>
      <c r="G102" s="6">
        <v>12</v>
      </c>
      <c r="H102" s="11">
        <f t="shared" si="80"/>
        <v>-2.0853764303</v>
      </c>
      <c r="I102" s="11">
        <f t="shared" si="81"/>
        <v>271.0646235697</v>
      </c>
      <c r="J102" s="11">
        <f t="shared" si="82"/>
        <v>0.0132466907583073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0.162598997807852</v>
      </c>
      <c r="P102" s="11">
        <f t="shared" si="85"/>
        <v>0.00215389864157131</v>
      </c>
      <c r="Q102" s="17">
        <f t="shared" si="86"/>
        <v>0.000387701755482837</v>
      </c>
      <c r="R102" s="11">
        <f t="shared" si="87"/>
        <v>0.0136656</v>
      </c>
      <c r="S102" s="18">
        <f t="shared" si="88"/>
        <v>0.0283706354263872</v>
      </c>
      <c r="T102" s="3">
        <v>0.01</v>
      </c>
      <c r="U102" s="19">
        <f t="shared" si="89"/>
        <v>0.000283706354263872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0.0150837063542639</v>
      </c>
      <c r="AR102" s="27">
        <f t="shared" si="93"/>
        <v>7.592</v>
      </c>
      <c r="AS102" s="1">
        <f t="shared" si="94"/>
        <v>0.18</v>
      </c>
      <c r="AT102" s="2">
        <f t="shared" si="95"/>
        <v>48.2566666666667</v>
      </c>
      <c r="AU102" s="1">
        <f t="shared" si="96"/>
        <v>6664.52031281279</v>
      </c>
      <c r="AV102" s="1">
        <f>SUM(AU91:AU102)</f>
        <v>106895.501452618</v>
      </c>
    </row>
    <row r="103" s="1" customFormat="1" spans="1:46">
      <c r="A103" s="6"/>
      <c r="B103" s="6"/>
      <c r="C103" s="9">
        <v>12</v>
      </c>
      <c r="D103" s="12">
        <v>-10.1954485333871</v>
      </c>
      <c r="E103" s="13">
        <f t="shared" si="97"/>
        <v>-2.0853764303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122.786</v>
      </c>
      <c r="C107" s="9" t="s">
        <v>106</v>
      </c>
      <c r="D107" s="10">
        <v>-6.72</v>
      </c>
      <c r="E107" s="9"/>
      <c r="F107" s="9"/>
      <c r="G107" s="6">
        <v>1</v>
      </c>
      <c r="H107" s="11">
        <f t="shared" ref="H107:H118" si="99">E108</f>
        <v>-6.72</v>
      </c>
      <c r="I107" s="11">
        <f t="shared" ref="I107:I118" si="100">H107+273.15</f>
        <v>266.43</v>
      </c>
      <c r="J107" s="11">
        <f t="shared" ref="J107:J118" si="101">EXP(($C$18*(I107-$C$16))/($C$19*I107*$C$16))</f>
        <v>0.00709152167430251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107</v>
      </c>
      <c r="N107" s="6"/>
      <c r="O107" s="11">
        <f>L107</f>
        <v>2.762685</v>
      </c>
      <c r="P107" s="11">
        <f t="shared" ref="P107:P118" si="104">O107*J107</f>
        <v>0.0195916405567704</v>
      </c>
      <c r="Q107" s="17">
        <f t="shared" ref="Q107:Q118" si="105">P107*$B$109</f>
        <v>0.00568157576146342</v>
      </c>
      <c r="R107" s="11">
        <f t="shared" ref="R107:R118" si="106">L107*$B$109</f>
        <v>0.80117865</v>
      </c>
      <c r="S107" s="18">
        <f t="shared" ref="S107:S118" si="107">Q107/R107</f>
        <v>0.00709152167430251</v>
      </c>
      <c r="T107" s="3">
        <v>0.27</v>
      </c>
      <c r="U107" s="19">
        <f t="shared" ref="U107:U118" si="108">S107*T107</f>
        <v>0.00191471085206168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0.226772028318556</v>
      </c>
      <c r="AC107" s="27">
        <f t="shared" ref="AC107:AC118" si="110">$B$107/12</f>
        <v>10.2321666666667</v>
      </c>
      <c r="AD107" s="1">
        <f t="shared" ref="AD107:AD118" si="111">$B$109</f>
        <v>0.29</v>
      </c>
      <c r="AE107" s="28">
        <f t="shared" ref="AE107:AE118" si="112">$E$9/12</f>
        <v>84.5208333333333</v>
      </c>
      <c r="AF107" s="1">
        <f t="shared" ref="AF107:AF118" si="113">AE107*10000*AC107*AB107</f>
        <v>1961195.37503175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-10.0990164652581</v>
      </c>
      <c r="E108" s="13">
        <f t="shared" ref="E108:E119" si="114">D107</f>
        <v>-6.72</v>
      </c>
      <c r="F108" s="9" t="s">
        <v>107</v>
      </c>
      <c r="G108" s="6">
        <v>2</v>
      </c>
      <c r="H108" s="11">
        <f t="shared" si="99"/>
        <v>-10.0990164652581</v>
      </c>
      <c r="I108" s="11">
        <f t="shared" si="100"/>
        <v>263.050983534742</v>
      </c>
      <c r="J108" s="11">
        <f t="shared" si="101"/>
        <v>0.0044346858442532</v>
      </c>
      <c r="K108" s="11">
        <f t="shared" si="102"/>
        <v>10.2321666666667</v>
      </c>
      <c r="L108" s="11">
        <f t="shared" si="103"/>
        <v>2.762685</v>
      </c>
      <c r="M108" s="6" t="s">
        <v>107</v>
      </c>
      <c r="N108" s="6"/>
      <c r="O108" s="11">
        <f t="shared" ref="O108:O118" si="115">L108+O107-P107-N108</f>
        <v>5.50577835944323</v>
      </c>
      <c r="P108" s="11">
        <f t="shared" si="104"/>
        <v>0.0244163973522185</v>
      </c>
      <c r="Q108" s="17">
        <f t="shared" si="105"/>
        <v>0.00708075523214336</v>
      </c>
      <c r="R108" s="11">
        <f t="shared" si="106"/>
        <v>0.80117865</v>
      </c>
      <c r="S108" s="18">
        <f t="shared" si="107"/>
        <v>0.00883792301772315</v>
      </c>
      <c r="T108" s="3">
        <v>0.27</v>
      </c>
      <c r="U108" s="19">
        <f t="shared" si="108"/>
        <v>0.00238623921478525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0.226863646279433</v>
      </c>
      <c r="AC108" s="27">
        <f t="shared" si="110"/>
        <v>10.2321666666667</v>
      </c>
      <c r="AD108" s="1">
        <f t="shared" si="111"/>
        <v>0.29</v>
      </c>
      <c r="AE108" s="28">
        <f t="shared" si="112"/>
        <v>84.5208333333333</v>
      </c>
      <c r="AF108" s="1">
        <f t="shared" si="113"/>
        <v>1961987.71579121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-6.49217894035714</v>
      </c>
      <c r="E109" s="13">
        <f t="shared" si="114"/>
        <v>-10.0990164652581</v>
      </c>
      <c r="F109" s="9" t="s">
        <v>107</v>
      </c>
      <c r="G109" s="6">
        <v>3</v>
      </c>
      <c r="H109" s="11">
        <f t="shared" si="99"/>
        <v>-6.49217894035714</v>
      </c>
      <c r="I109" s="11">
        <f t="shared" si="100"/>
        <v>266.657821059643</v>
      </c>
      <c r="J109" s="11">
        <f t="shared" si="101"/>
        <v>0.00731643190268133</v>
      </c>
      <c r="K109" s="11">
        <f t="shared" si="102"/>
        <v>10.2321666666667</v>
      </c>
      <c r="L109" s="11">
        <f t="shared" si="103"/>
        <v>2.762685</v>
      </c>
      <c r="M109" s="6" t="s">
        <v>107</v>
      </c>
      <c r="N109" s="6"/>
      <c r="O109" s="11">
        <f t="shared" si="115"/>
        <v>8.24404696209101</v>
      </c>
      <c r="P109" s="11">
        <f t="shared" si="104"/>
        <v>0.0603170082006457</v>
      </c>
      <c r="Q109" s="17">
        <f t="shared" si="105"/>
        <v>0.0174919323781873</v>
      </c>
      <c r="R109" s="11">
        <f t="shared" si="106"/>
        <v>0.80117865</v>
      </c>
      <c r="S109" s="18">
        <f t="shared" si="107"/>
        <v>0.0218327490107072</v>
      </c>
      <c r="T109" s="3">
        <v>0.27</v>
      </c>
      <c r="U109" s="19">
        <f t="shared" si="108"/>
        <v>0.00589484223289096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0.227545367845851</v>
      </c>
      <c r="AC109" s="27">
        <f t="shared" si="110"/>
        <v>10.2321666666667</v>
      </c>
      <c r="AD109" s="1">
        <f t="shared" si="111"/>
        <v>0.29</v>
      </c>
      <c r="AE109" s="28">
        <f t="shared" si="112"/>
        <v>84.5208333333333</v>
      </c>
      <c r="AF109" s="1">
        <f t="shared" si="113"/>
        <v>1967883.45695926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5.37419282703226</v>
      </c>
      <c r="E110" s="13">
        <f t="shared" si="114"/>
        <v>-6.49217894035714</v>
      </c>
      <c r="F110" s="9" t="s">
        <v>107</v>
      </c>
      <c r="G110" s="6">
        <v>4</v>
      </c>
      <c r="H110" s="11">
        <f t="shared" si="99"/>
        <v>5.37419282703226</v>
      </c>
      <c r="I110" s="11">
        <f t="shared" si="100"/>
        <v>278.524192827032</v>
      </c>
      <c r="J110" s="11">
        <f t="shared" si="101"/>
        <v>0.0346670316504815</v>
      </c>
      <c r="K110" s="11">
        <f t="shared" si="102"/>
        <v>10.2321666666667</v>
      </c>
      <c r="L110" s="11">
        <f t="shared" si="103"/>
        <v>2.762685</v>
      </c>
      <c r="M110" s="6" t="s">
        <v>107</v>
      </c>
      <c r="N110" s="6"/>
      <c r="O110" s="11">
        <f t="shared" si="115"/>
        <v>10.9464149538904</v>
      </c>
      <c r="P110" s="11">
        <f t="shared" si="104"/>
        <v>0.379479713665821</v>
      </c>
      <c r="Q110" s="17">
        <f t="shared" si="105"/>
        <v>0.110049116963088</v>
      </c>
      <c r="R110" s="11">
        <f t="shared" si="106"/>
        <v>0.80117865</v>
      </c>
      <c r="S110" s="18">
        <f t="shared" si="107"/>
        <v>0.137359023437642</v>
      </c>
      <c r="T110" s="3">
        <v>0.27</v>
      </c>
      <c r="U110" s="19">
        <f t="shared" si="108"/>
        <v>0.0370869363281632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0.233605991728562</v>
      </c>
      <c r="AC110" s="27">
        <f t="shared" si="110"/>
        <v>10.2321666666667</v>
      </c>
      <c r="AD110" s="1">
        <f t="shared" si="111"/>
        <v>0.29</v>
      </c>
      <c r="AE110" s="28">
        <f t="shared" si="112"/>
        <v>84.5208333333333</v>
      </c>
      <c r="AF110" s="1">
        <f t="shared" si="113"/>
        <v>2020297.62645235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9.054247475</v>
      </c>
      <c r="E111" s="13">
        <f t="shared" si="114"/>
        <v>5.37419282703226</v>
      </c>
      <c r="F111" s="9" t="s">
        <v>107</v>
      </c>
      <c r="G111" s="6">
        <v>5</v>
      </c>
      <c r="H111" s="11">
        <f t="shared" si="99"/>
        <v>9.054247475</v>
      </c>
      <c r="I111" s="11">
        <f t="shared" si="100"/>
        <v>282.204247475</v>
      </c>
      <c r="J111" s="11">
        <f t="shared" si="101"/>
        <v>0.0546889574637982</v>
      </c>
      <c r="K111" s="11">
        <f t="shared" si="102"/>
        <v>10.2321666666667</v>
      </c>
      <c r="L111" s="11">
        <f t="shared" si="103"/>
        <v>2.762685</v>
      </c>
      <c r="M111" s="6" t="s">
        <v>109</v>
      </c>
      <c r="N111" s="11">
        <f>(O110-P110)*$C$24/100</f>
        <v>10.0385884782133</v>
      </c>
      <c r="O111" s="11">
        <f t="shared" si="115"/>
        <v>3.29103176201123</v>
      </c>
      <c r="P111" s="11">
        <f t="shared" si="104"/>
        <v>0.179983096044641</v>
      </c>
      <c r="Q111" s="17">
        <f t="shared" si="105"/>
        <v>0.0521950978529458</v>
      </c>
      <c r="R111" s="11">
        <f t="shared" si="106"/>
        <v>0.80117865</v>
      </c>
      <c r="S111" s="18">
        <f t="shared" si="107"/>
        <v>0.0651478891167979</v>
      </c>
      <c r="T111" s="3">
        <v>0.27</v>
      </c>
      <c r="U111" s="19">
        <f t="shared" si="108"/>
        <v>0.0175899300615354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0.278617723410956</v>
      </c>
      <c r="AC111" s="27">
        <f t="shared" si="110"/>
        <v>10.2321666666667</v>
      </c>
      <c r="AD111" s="1">
        <f t="shared" si="111"/>
        <v>0.29</v>
      </c>
      <c r="AE111" s="28">
        <f t="shared" si="112"/>
        <v>84.5208333333333</v>
      </c>
      <c r="AF111" s="1">
        <f t="shared" si="113"/>
        <v>2409573.14977075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14.0793723137097</v>
      </c>
      <c r="E112" s="13">
        <f t="shared" si="114"/>
        <v>9.054247475</v>
      </c>
      <c r="F112" s="9" t="s">
        <v>109</v>
      </c>
      <c r="G112" s="6">
        <v>6</v>
      </c>
      <c r="H112" s="11">
        <f t="shared" si="99"/>
        <v>14.0793723137097</v>
      </c>
      <c r="I112" s="11">
        <f t="shared" si="100"/>
        <v>287.22937231371</v>
      </c>
      <c r="J112" s="11">
        <f t="shared" si="101"/>
        <v>0.100012081428255</v>
      </c>
      <c r="K112" s="11">
        <f t="shared" si="102"/>
        <v>10.2321666666667</v>
      </c>
      <c r="L112" s="11">
        <f t="shared" si="103"/>
        <v>2.762685</v>
      </c>
      <c r="M112" s="6" t="s">
        <v>107</v>
      </c>
      <c r="N112" s="6"/>
      <c r="O112" s="11">
        <f t="shared" si="115"/>
        <v>5.87373366596658</v>
      </c>
      <c r="P112" s="11">
        <f t="shared" si="104"/>
        <v>0.587444329688533</v>
      </c>
      <c r="Q112" s="17">
        <f t="shared" si="105"/>
        <v>0.170358855609675</v>
      </c>
      <c r="R112" s="11">
        <f t="shared" si="106"/>
        <v>0.80117865</v>
      </c>
      <c r="S112" s="18">
        <f t="shared" si="107"/>
        <v>0.21263529127951</v>
      </c>
      <c r="T112" s="3">
        <v>0.27</v>
      </c>
      <c r="U112" s="19">
        <f t="shared" si="108"/>
        <v>0.0574115286454677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09"/>
        <v>0.286355060015814</v>
      </c>
      <c r="AC112" s="27">
        <f t="shared" si="110"/>
        <v>10.2321666666667</v>
      </c>
      <c r="AD112" s="1">
        <f t="shared" si="111"/>
        <v>0.29</v>
      </c>
      <c r="AE112" s="28">
        <f t="shared" si="112"/>
        <v>84.5208333333333</v>
      </c>
      <c r="AF112" s="1">
        <f t="shared" si="113"/>
        <v>2476488.05491591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18.67353436</v>
      </c>
      <c r="E113" s="13">
        <f t="shared" si="114"/>
        <v>14.0793723137097</v>
      </c>
      <c r="F113" s="9" t="s">
        <v>107</v>
      </c>
      <c r="G113" s="6">
        <v>7</v>
      </c>
      <c r="H113" s="11">
        <f t="shared" si="99"/>
        <v>18.67353436</v>
      </c>
      <c r="I113" s="11">
        <f t="shared" si="100"/>
        <v>291.82353436</v>
      </c>
      <c r="J113" s="11">
        <f t="shared" si="101"/>
        <v>0.170538511160415</v>
      </c>
      <c r="K113" s="11">
        <f t="shared" si="102"/>
        <v>10.2321666666667</v>
      </c>
      <c r="L113" s="11">
        <f t="shared" si="103"/>
        <v>2.762685</v>
      </c>
      <c r="M113" s="6" t="s">
        <v>107</v>
      </c>
      <c r="N113" s="6"/>
      <c r="O113" s="11">
        <f t="shared" si="115"/>
        <v>8.04897433627805</v>
      </c>
      <c r="P113" s="11">
        <f t="shared" si="104"/>
        <v>1.37266009967725</v>
      </c>
      <c r="Q113" s="17">
        <f t="shared" si="105"/>
        <v>0.398071428906401</v>
      </c>
      <c r="R113" s="11">
        <f t="shared" si="106"/>
        <v>0.80117865</v>
      </c>
      <c r="S113" s="18">
        <f t="shared" si="107"/>
        <v>0.496857260120949</v>
      </c>
      <c r="T113" s="3">
        <v>0.27</v>
      </c>
      <c r="U113" s="19">
        <f t="shared" si="108"/>
        <v>0.134151460232656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09"/>
        <v>0.301265628723205</v>
      </c>
      <c r="AC113" s="27">
        <f t="shared" si="110"/>
        <v>10.2321666666667</v>
      </c>
      <c r="AD113" s="1">
        <f t="shared" si="111"/>
        <v>0.29</v>
      </c>
      <c r="AE113" s="28">
        <f t="shared" si="112"/>
        <v>84.5208333333333</v>
      </c>
      <c r="AF113" s="1">
        <f t="shared" si="113"/>
        <v>2605439.31316787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20.3281240245161</v>
      </c>
      <c r="E114" s="13">
        <f t="shared" si="114"/>
        <v>18.67353436</v>
      </c>
      <c r="F114" s="9" t="s">
        <v>107</v>
      </c>
      <c r="G114" s="6">
        <v>8</v>
      </c>
      <c r="H114" s="11">
        <f t="shared" si="99"/>
        <v>20.3281240245161</v>
      </c>
      <c r="I114" s="11">
        <f t="shared" si="100"/>
        <v>293.478124024516</v>
      </c>
      <c r="J114" s="11">
        <f t="shared" si="101"/>
        <v>0.20583406570323</v>
      </c>
      <c r="K114" s="11">
        <f t="shared" si="102"/>
        <v>10.2321666666667</v>
      </c>
      <c r="L114" s="11">
        <f t="shared" si="103"/>
        <v>2.762685</v>
      </c>
      <c r="M114" s="6" t="s">
        <v>107</v>
      </c>
      <c r="N114" s="6"/>
      <c r="O114" s="11">
        <f t="shared" si="115"/>
        <v>9.4389992366008</v>
      </c>
      <c r="P114" s="11">
        <f t="shared" si="104"/>
        <v>1.94286758903923</v>
      </c>
      <c r="Q114" s="17">
        <f t="shared" si="105"/>
        <v>0.563431600821376</v>
      </c>
      <c r="R114" s="11">
        <f t="shared" si="106"/>
        <v>0.80117865</v>
      </c>
      <c r="S114" s="18">
        <f t="shared" si="107"/>
        <v>0.703253389018012</v>
      </c>
      <c r="T114" s="3">
        <v>0.27</v>
      </c>
      <c r="U114" s="19">
        <f t="shared" si="108"/>
        <v>0.189878415034863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09"/>
        <v>0.312093376041274</v>
      </c>
      <c r="AC114" s="27">
        <f t="shared" si="110"/>
        <v>10.2321666666667</v>
      </c>
      <c r="AD114" s="1">
        <f t="shared" si="111"/>
        <v>0.29</v>
      </c>
      <c r="AE114" s="28">
        <f t="shared" si="112"/>
        <v>84.5208333333333</v>
      </c>
      <c r="AF114" s="1">
        <f t="shared" si="113"/>
        <v>2699081.05602153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19.413004363871</v>
      </c>
      <c r="E115" s="13">
        <f t="shared" si="114"/>
        <v>20.3281240245161</v>
      </c>
      <c r="F115" s="9" t="s">
        <v>107</v>
      </c>
      <c r="G115" s="6">
        <v>9</v>
      </c>
      <c r="H115" s="11">
        <f t="shared" si="99"/>
        <v>19.413004363871</v>
      </c>
      <c r="I115" s="11">
        <f t="shared" si="100"/>
        <v>292.563004363871</v>
      </c>
      <c r="J115" s="11">
        <f t="shared" si="101"/>
        <v>0.185544354238603</v>
      </c>
      <c r="K115" s="11">
        <f t="shared" si="102"/>
        <v>10.2321666666667</v>
      </c>
      <c r="L115" s="11">
        <f t="shared" si="103"/>
        <v>2.762685</v>
      </c>
      <c r="M115" s="6" t="s">
        <v>107</v>
      </c>
      <c r="N115" s="6"/>
      <c r="O115" s="11">
        <f t="shared" si="115"/>
        <v>10.2588166475616</v>
      </c>
      <c r="P115" s="11">
        <f t="shared" si="104"/>
        <v>1.90346551012404</v>
      </c>
      <c r="Q115" s="17">
        <f t="shared" si="105"/>
        <v>0.552004997935971</v>
      </c>
      <c r="R115" s="11">
        <f t="shared" si="106"/>
        <v>0.80117865</v>
      </c>
      <c r="S115" s="18">
        <f t="shared" si="107"/>
        <v>0.688991148149007</v>
      </c>
      <c r="T115" s="3">
        <v>0.27</v>
      </c>
      <c r="U115" s="19">
        <f t="shared" si="108"/>
        <v>0.186027610000232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0.262545164623045</v>
      </c>
      <c r="AC115" s="27">
        <f t="shared" si="110"/>
        <v>10.2321666666667</v>
      </c>
      <c r="AD115" s="1">
        <f t="shared" si="111"/>
        <v>0.29</v>
      </c>
      <c r="AE115" s="28">
        <f t="shared" si="112"/>
        <v>84.5208333333333</v>
      </c>
      <c r="AF115" s="1">
        <f t="shared" si="113"/>
        <v>2270572.6381402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12.4097810623</v>
      </c>
      <c r="E116" s="13">
        <f t="shared" si="114"/>
        <v>19.413004363871</v>
      </c>
      <c r="F116" s="9" t="s">
        <v>107</v>
      </c>
      <c r="G116" s="6">
        <v>10</v>
      </c>
      <c r="H116" s="11">
        <f t="shared" si="99"/>
        <v>12.4097810623</v>
      </c>
      <c r="I116" s="11">
        <f t="shared" si="100"/>
        <v>285.5597810623</v>
      </c>
      <c r="J116" s="11">
        <f t="shared" si="101"/>
        <v>0.0820306241356644</v>
      </c>
      <c r="K116" s="11">
        <f t="shared" si="102"/>
        <v>10.2321666666667</v>
      </c>
      <c r="L116" s="11">
        <f t="shared" si="103"/>
        <v>2.762685</v>
      </c>
      <c r="M116" s="6" t="s">
        <v>107</v>
      </c>
      <c r="N116" s="6"/>
      <c r="O116" s="11">
        <f t="shared" si="115"/>
        <v>11.1180361374375</v>
      </c>
      <c r="P116" s="11">
        <f t="shared" si="104"/>
        <v>0.912019443516873</v>
      </c>
      <c r="Q116" s="17">
        <f t="shared" si="105"/>
        <v>0.264485638619893</v>
      </c>
      <c r="R116" s="11">
        <f t="shared" si="106"/>
        <v>0.80117865</v>
      </c>
      <c r="S116" s="18">
        <f t="shared" si="107"/>
        <v>0.330120677354412</v>
      </c>
      <c r="T116" s="3">
        <v>0.27</v>
      </c>
      <c r="U116" s="19">
        <f t="shared" si="108"/>
        <v>0.0891325828856912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0.24371846085469</v>
      </c>
      <c r="AC116" s="27">
        <f t="shared" si="110"/>
        <v>10.2321666666667</v>
      </c>
      <c r="AD116" s="1">
        <f t="shared" si="111"/>
        <v>0.29</v>
      </c>
      <c r="AE116" s="28">
        <f t="shared" si="112"/>
        <v>84.5208333333333</v>
      </c>
      <c r="AF116" s="1">
        <f t="shared" si="113"/>
        <v>2107753.41995283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5.73990131345161</v>
      </c>
      <c r="E117" s="13">
        <f t="shared" si="114"/>
        <v>12.4097810623</v>
      </c>
      <c r="F117" s="9" t="s">
        <v>107</v>
      </c>
      <c r="G117" s="6">
        <v>11</v>
      </c>
      <c r="H117" s="11">
        <f t="shared" si="99"/>
        <v>5.73990131345161</v>
      </c>
      <c r="I117" s="11">
        <f t="shared" si="100"/>
        <v>278.889901313452</v>
      </c>
      <c r="J117" s="11">
        <f t="shared" si="101"/>
        <v>0.0362931945268982</v>
      </c>
      <c r="K117" s="11">
        <f t="shared" si="102"/>
        <v>10.2321666666667</v>
      </c>
      <c r="L117" s="11">
        <f t="shared" si="103"/>
        <v>2.762685</v>
      </c>
      <c r="M117" s="6" t="s">
        <v>109</v>
      </c>
      <c r="N117" s="11">
        <f>(O116-P116)*$C$24/100</f>
        <v>9.69571585922463</v>
      </c>
      <c r="O117" s="11">
        <f t="shared" si="115"/>
        <v>3.27298583469603</v>
      </c>
      <c r="P117" s="11">
        <f t="shared" si="104"/>
        <v>0.118787111582405</v>
      </c>
      <c r="Q117" s="17">
        <f t="shared" si="105"/>
        <v>0.0344482623588976</v>
      </c>
      <c r="R117" s="11">
        <f t="shared" si="106"/>
        <v>0.80117865</v>
      </c>
      <c r="S117" s="18">
        <f t="shared" si="107"/>
        <v>0.0429969799605838</v>
      </c>
      <c r="T117" s="3">
        <v>0.27</v>
      </c>
      <c r="U117" s="19">
        <f t="shared" si="108"/>
        <v>0.0116091845893576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0.228655664565712</v>
      </c>
      <c r="AC117" s="27">
        <f t="shared" si="110"/>
        <v>10.2321666666667</v>
      </c>
      <c r="AD117" s="1">
        <f t="shared" si="111"/>
        <v>0.29</v>
      </c>
      <c r="AE117" s="28">
        <f t="shared" si="112"/>
        <v>84.5208333333333</v>
      </c>
      <c r="AF117" s="1">
        <f t="shared" si="113"/>
        <v>1977485.6499989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-2.0853764303</v>
      </c>
      <c r="E118" s="13">
        <f t="shared" si="114"/>
        <v>5.73990131345161</v>
      </c>
      <c r="F118" s="9" t="s">
        <v>109</v>
      </c>
      <c r="G118" s="6">
        <v>12</v>
      </c>
      <c r="H118" s="11">
        <f t="shared" si="99"/>
        <v>-2.0853764303</v>
      </c>
      <c r="I118" s="11">
        <f t="shared" si="100"/>
        <v>271.0646235697</v>
      </c>
      <c r="J118" s="11">
        <f t="shared" si="101"/>
        <v>0.0132466907583073</v>
      </c>
      <c r="K118" s="11">
        <f t="shared" si="102"/>
        <v>10.2321666666667</v>
      </c>
      <c r="L118" s="11">
        <f t="shared" si="103"/>
        <v>2.762685</v>
      </c>
      <c r="M118" s="6" t="s">
        <v>107</v>
      </c>
      <c r="N118" s="6"/>
      <c r="O118" s="11">
        <f t="shared" si="115"/>
        <v>5.91688372311363</v>
      </c>
      <c r="P118" s="11">
        <f t="shared" si="104"/>
        <v>0.0783791289329484</v>
      </c>
      <c r="Q118" s="17">
        <f t="shared" si="105"/>
        <v>0.022729947390555</v>
      </c>
      <c r="R118" s="11">
        <f t="shared" si="106"/>
        <v>0.80117865</v>
      </c>
      <c r="S118" s="18">
        <f t="shared" si="107"/>
        <v>0.0283706354263872</v>
      </c>
      <c r="T118" s="3">
        <v>0.27</v>
      </c>
      <c r="U118" s="19">
        <f t="shared" si="108"/>
        <v>0.00766007156512454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0.227888351905104</v>
      </c>
      <c r="AC118" s="27">
        <f t="shared" si="110"/>
        <v>10.2321666666667</v>
      </c>
      <c r="AD118" s="1">
        <f t="shared" si="111"/>
        <v>0.29</v>
      </c>
      <c r="AE118" s="28">
        <f t="shared" si="112"/>
        <v>84.5208333333333</v>
      </c>
      <c r="AF118" s="1">
        <f t="shared" si="113"/>
        <v>1970849.6902981</v>
      </c>
      <c r="AG118" s="1">
        <f>SUM(AF107:AF118)</f>
        <v>26428607.1465007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-10.1954485333871</v>
      </c>
      <c r="E119" s="13">
        <f t="shared" si="114"/>
        <v>-2.0853764303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-6.72</v>
      </c>
      <c r="E123" s="9"/>
      <c r="F123" s="9"/>
      <c r="G123" s="6">
        <v>1</v>
      </c>
      <c r="H123" s="11">
        <f t="shared" ref="H123:H134" si="116">E124</f>
        <v>-6.72</v>
      </c>
      <c r="I123" s="11">
        <f t="shared" ref="I123:I134" si="117">H123+273.15</f>
        <v>266.43</v>
      </c>
      <c r="J123" s="11">
        <f t="shared" ref="J123:J134" si="118">EXP(($C$18*(I123-$C$16))/($C$19*I123*$C$16))</f>
        <v>0.00709152167430251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0.00369624292707995</v>
      </c>
      <c r="Q123" s="17">
        <f t="shared" ref="Q123:Q134" si="122">P123*$B$125</f>
        <v>0.000961023161040788</v>
      </c>
      <c r="R123" s="11">
        <f t="shared" ref="R123:R134" si="123">L123*$B$125</f>
        <v>0.1355172</v>
      </c>
      <c r="S123" s="18">
        <f t="shared" ref="S123:S134" si="124">Q123/R123</f>
        <v>0.00709152167430251</v>
      </c>
      <c r="T123" s="3">
        <v>0.01</v>
      </c>
      <c r="U123" s="19">
        <f t="shared" ref="U123:U134" si="125">S123*T123</f>
        <v>7.09152167430251e-5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0.00556091521674303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>$E$10/12</f>
        <v>0.925</v>
      </c>
      <c r="AX123" s="1">
        <f t="shared" ref="AX123:AX134" si="131">AW123*10000*AV123*0.67*AU123*AT123</f>
        <v>467.04338904355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-10.0990164652581</v>
      </c>
      <c r="E124" s="13">
        <f t="shared" ref="E124:E135" si="132">D123</f>
        <v>-6.72</v>
      </c>
      <c r="F124" s="9" t="s">
        <v>107</v>
      </c>
      <c r="G124" s="6">
        <v>2</v>
      </c>
      <c r="H124" s="11">
        <f t="shared" si="116"/>
        <v>-10.0990164652581</v>
      </c>
      <c r="I124" s="11">
        <f t="shared" si="117"/>
        <v>263.050983534742</v>
      </c>
      <c r="J124" s="11">
        <f t="shared" si="118"/>
        <v>0.0044346858442532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1.03874375707292</v>
      </c>
      <c r="P124" s="11">
        <f t="shared" si="121"/>
        <v>0.00460650223529766</v>
      </c>
      <c r="Q124" s="17">
        <f t="shared" si="122"/>
        <v>0.00119769058117739</v>
      </c>
      <c r="R124" s="11">
        <f t="shared" si="123"/>
        <v>0.1355172</v>
      </c>
      <c r="S124" s="18">
        <f t="shared" si="124"/>
        <v>0.00883792301772315</v>
      </c>
      <c r="T124" s="3">
        <v>0.01</v>
      </c>
      <c r="U124" s="19">
        <f t="shared" si="125"/>
        <v>8.83792301772315e-5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0.00557837923017723</v>
      </c>
      <c r="AU124" s="27">
        <f t="shared" si="129"/>
        <v>52.122</v>
      </c>
      <c r="AV124" s="1">
        <f t="shared" si="130"/>
        <v>0.26</v>
      </c>
      <c r="AW124" s="2">
        <f t="shared" ref="AW124:AW134" si="134">$E$10/12</f>
        <v>0.925</v>
      </c>
      <c r="AX124" s="1">
        <f t="shared" si="131"/>
        <v>468.510135379847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-6.49217894035714</v>
      </c>
      <c r="E125" s="13">
        <f t="shared" si="132"/>
        <v>-10.0990164652581</v>
      </c>
      <c r="F125" s="9" t="s">
        <v>107</v>
      </c>
      <c r="G125" s="6">
        <v>3</v>
      </c>
      <c r="H125" s="11">
        <f t="shared" si="116"/>
        <v>-6.49217894035714</v>
      </c>
      <c r="I125" s="11">
        <f t="shared" si="117"/>
        <v>266.657821059643</v>
      </c>
      <c r="J125" s="11">
        <f t="shared" si="118"/>
        <v>0.00731643190268133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1.55535725483762</v>
      </c>
      <c r="P125" s="11">
        <f t="shared" si="121"/>
        <v>0.0113796654393608</v>
      </c>
      <c r="Q125" s="17">
        <f t="shared" si="122"/>
        <v>0.00295871301423382</v>
      </c>
      <c r="R125" s="11">
        <f t="shared" si="123"/>
        <v>0.1355172</v>
      </c>
      <c r="S125" s="18">
        <f t="shared" si="124"/>
        <v>0.0218327490107072</v>
      </c>
      <c r="T125" s="3">
        <v>0.01</v>
      </c>
      <c r="U125" s="19">
        <f t="shared" si="125"/>
        <v>0.000218327490107073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0.00570832749010707</v>
      </c>
      <c r="AU125" s="27">
        <f t="shared" si="129"/>
        <v>52.122</v>
      </c>
      <c r="AV125" s="1">
        <f t="shared" si="130"/>
        <v>0.26</v>
      </c>
      <c r="AW125" s="2">
        <f t="shared" si="134"/>
        <v>0.925</v>
      </c>
      <c r="AX125" s="1">
        <f t="shared" si="131"/>
        <v>479.424071908714</v>
      </c>
    </row>
    <row r="126" s="1" customFormat="1" spans="1:50">
      <c r="A126" s="6"/>
      <c r="B126" s="6"/>
      <c r="C126" s="9">
        <v>3</v>
      </c>
      <c r="D126" s="12">
        <v>5.37419282703226</v>
      </c>
      <c r="E126" s="13">
        <f t="shared" si="132"/>
        <v>-6.49217894035714</v>
      </c>
      <c r="F126" s="9" t="s">
        <v>107</v>
      </c>
      <c r="G126" s="6">
        <v>4</v>
      </c>
      <c r="H126" s="11">
        <f t="shared" si="116"/>
        <v>5.37419282703226</v>
      </c>
      <c r="I126" s="11">
        <f t="shared" si="117"/>
        <v>278.524192827032</v>
      </c>
      <c r="J126" s="11">
        <f t="shared" si="118"/>
        <v>0.0346670316504815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2.06519758939826</v>
      </c>
      <c r="P126" s="11">
        <f t="shared" si="121"/>
        <v>0.0715942701961676</v>
      </c>
      <c r="Q126" s="17">
        <f t="shared" si="122"/>
        <v>0.0186145102510036</v>
      </c>
      <c r="R126" s="11">
        <f t="shared" si="123"/>
        <v>0.1355172</v>
      </c>
      <c r="S126" s="18">
        <f t="shared" si="124"/>
        <v>0.137359023437642</v>
      </c>
      <c r="T126" s="3">
        <v>0.01</v>
      </c>
      <c r="U126" s="19">
        <f t="shared" si="125"/>
        <v>0.00137359023437642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0.00686359023437642</v>
      </c>
      <c r="AU126" s="27">
        <f t="shared" si="129"/>
        <v>52.122</v>
      </c>
      <c r="AV126" s="1">
        <f t="shared" si="130"/>
        <v>0.26</v>
      </c>
      <c r="AW126" s="2">
        <f t="shared" si="134"/>
        <v>0.925</v>
      </c>
      <c r="AX126" s="1">
        <f t="shared" si="131"/>
        <v>576.450875283595</v>
      </c>
    </row>
    <row r="127" s="1" customFormat="1" spans="1:50">
      <c r="A127" s="6"/>
      <c r="B127" s="6"/>
      <c r="C127" s="9">
        <v>4</v>
      </c>
      <c r="D127" s="12">
        <v>9.054247475</v>
      </c>
      <c r="E127" s="13">
        <f t="shared" si="132"/>
        <v>5.37419282703226</v>
      </c>
      <c r="F127" s="9" t="s">
        <v>107</v>
      </c>
      <c r="G127" s="6">
        <v>5</v>
      </c>
      <c r="H127" s="11">
        <f t="shared" si="116"/>
        <v>9.054247475</v>
      </c>
      <c r="I127" s="11">
        <f t="shared" si="117"/>
        <v>282.204247475</v>
      </c>
      <c r="J127" s="11">
        <f t="shared" si="118"/>
        <v>0.0546889574637982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1.89392315324199</v>
      </c>
      <c r="O127" s="11">
        <f t="shared" si="133"/>
        <v>0.620900165960105</v>
      </c>
      <c r="P127" s="11">
        <f t="shared" si="121"/>
        <v>0.0339563827654574</v>
      </c>
      <c r="Q127" s="17">
        <f t="shared" si="122"/>
        <v>0.00882865951901893</v>
      </c>
      <c r="R127" s="11">
        <f t="shared" si="123"/>
        <v>0.1355172</v>
      </c>
      <c r="S127" s="18">
        <f t="shared" si="124"/>
        <v>0.065147889116798</v>
      </c>
      <c r="T127" s="3">
        <v>0.01</v>
      </c>
      <c r="U127" s="19">
        <f t="shared" si="125"/>
        <v>0.00065147889116798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6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0.00614147889116798</v>
      </c>
      <c r="AU127" s="27">
        <f t="shared" si="129"/>
        <v>52.122</v>
      </c>
      <c r="AV127" s="1">
        <f t="shared" si="130"/>
        <v>0.26</v>
      </c>
      <c r="AW127" s="2">
        <f t="shared" si="134"/>
        <v>0.925</v>
      </c>
      <c r="AX127" s="1">
        <f t="shared" si="131"/>
        <v>515.80306537212</v>
      </c>
    </row>
    <row r="128" s="1" customFormat="1" spans="1:50">
      <c r="A128" s="6"/>
      <c r="B128" s="6"/>
      <c r="C128" s="9">
        <v>5</v>
      </c>
      <c r="D128" s="12">
        <v>14.0793723137097</v>
      </c>
      <c r="E128" s="13">
        <f t="shared" si="132"/>
        <v>9.054247475</v>
      </c>
      <c r="F128" s="9" t="s">
        <v>109</v>
      </c>
      <c r="G128" s="6">
        <v>6</v>
      </c>
      <c r="H128" s="11">
        <f t="shared" si="116"/>
        <v>14.0793723137097</v>
      </c>
      <c r="I128" s="11">
        <f t="shared" si="117"/>
        <v>287.22937231371</v>
      </c>
      <c r="J128" s="11">
        <f t="shared" si="118"/>
        <v>0.100012081428255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1.10816378319465</v>
      </c>
      <c r="P128" s="11">
        <f t="shared" si="121"/>
        <v>0.110829766520706</v>
      </c>
      <c r="Q128" s="17">
        <f t="shared" si="122"/>
        <v>0.0288157392953836</v>
      </c>
      <c r="R128" s="11">
        <f t="shared" si="123"/>
        <v>0.1355172</v>
      </c>
      <c r="S128" s="18">
        <f t="shared" si="124"/>
        <v>0.21263529127951</v>
      </c>
      <c r="T128" s="3">
        <v>0.01</v>
      </c>
      <c r="U128" s="19">
        <f t="shared" si="125"/>
        <v>0.0021263529127951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0.0120763529127951</v>
      </c>
      <c r="AU128" s="27">
        <f t="shared" si="129"/>
        <v>52.122</v>
      </c>
      <c r="AV128" s="1">
        <f t="shared" si="130"/>
        <v>0.26</v>
      </c>
      <c r="AW128" s="2">
        <f t="shared" si="134"/>
        <v>0.925</v>
      </c>
      <c r="AX128" s="1">
        <f t="shared" si="131"/>
        <v>1014.25405204814</v>
      </c>
    </row>
    <row r="129" s="1" customFormat="1" spans="1:50">
      <c r="A129" s="6"/>
      <c r="B129" s="6"/>
      <c r="C129" s="9">
        <v>6</v>
      </c>
      <c r="D129" s="12">
        <v>18.67353436</v>
      </c>
      <c r="E129" s="13">
        <f t="shared" si="132"/>
        <v>14.0793723137097</v>
      </c>
      <c r="F129" s="9" t="s">
        <v>107</v>
      </c>
      <c r="G129" s="6">
        <v>7</v>
      </c>
      <c r="H129" s="11">
        <f t="shared" si="116"/>
        <v>18.67353436</v>
      </c>
      <c r="I129" s="11">
        <f t="shared" si="117"/>
        <v>291.82353436</v>
      </c>
      <c r="J129" s="11">
        <f t="shared" si="118"/>
        <v>0.170538511160415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1.51855401667394</v>
      </c>
      <c r="P129" s="11">
        <f t="shared" si="121"/>
        <v>0.258971941120241</v>
      </c>
      <c r="Q129" s="17">
        <f t="shared" si="122"/>
        <v>0.0673327046912628</v>
      </c>
      <c r="R129" s="11">
        <f t="shared" si="123"/>
        <v>0.1355172</v>
      </c>
      <c r="S129" s="18">
        <f t="shared" si="124"/>
        <v>0.49685726012095</v>
      </c>
      <c r="T129" s="3">
        <v>0.01</v>
      </c>
      <c r="U129" s="19">
        <f t="shared" si="125"/>
        <v>0.0049685726012095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0.0149185726012095</v>
      </c>
      <c r="AU129" s="27">
        <f t="shared" si="129"/>
        <v>52.122</v>
      </c>
      <c r="AV129" s="1">
        <f t="shared" si="130"/>
        <v>0.26</v>
      </c>
      <c r="AW129" s="2">
        <f t="shared" si="134"/>
        <v>0.925</v>
      </c>
      <c r="AX129" s="1">
        <f t="shared" si="131"/>
        <v>1252.9629450891</v>
      </c>
    </row>
    <row r="130" s="1" customFormat="1" spans="1:50">
      <c r="A130" s="6"/>
      <c r="B130" s="6"/>
      <c r="C130" s="9">
        <v>7</v>
      </c>
      <c r="D130" s="12">
        <v>20.3281240245161</v>
      </c>
      <c r="E130" s="13">
        <f t="shared" si="132"/>
        <v>18.67353436</v>
      </c>
      <c r="F130" s="9" t="s">
        <v>107</v>
      </c>
      <c r="G130" s="6">
        <v>8</v>
      </c>
      <c r="H130" s="11">
        <f t="shared" si="116"/>
        <v>20.3281240245161</v>
      </c>
      <c r="I130" s="11">
        <f t="shared" si="117"/>
        <v>293.478124024516</v>
      </c>
      <c r="J130" s="11">
        <f t="shared" si="118"/>
        <v>0.20583406570323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1.7808020755537</v>
      </c>
      <c r="P130" s="11">
        <f t="shared" si="121"/>
        <v>0.366549731423969</v>
      </c>
      <c r="Q130" s="17">
        <f t="shared" si="122"/>
        <v>0.0953029301702319</v>
      </c>
      <c r="R130" s="11">
        <f t="shared" si="123"/>
        <v>0.1355172</v>
      </c>
      <c r="S130" s="18">
        <f t="shared" si="124"/>
        <v>0.703253389018013</v>
      </c>
      <c r="T130" s="3">
        <v>0.01</v>
      </c>
      <c r="U130" s="19">
        <f t="shared" si="125"/>
        <v>0.00703253389018013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0.0169825338901801</v>
      </c>
      <c r="AU130" s="27">
        <f t="shared" si="129"/>
        <v>52.122</v>
      </c>
      <c r="AV130" s="1">
        <f t="shared" si="130"/>
        <v>0.26</v>
      </c>
      <c r="AW130" s="2">
        <f t="shared" si="134"/>
        <v>0.925</v>
      </c>
      <c r="AX130" s="1">
        <f t="shared" si="131"/>
        <v>1426.30841749501</v>
      </c>
    </row>
    <row r="131" s="1" customFormat="1" spans="1:50">
      <c r="A131" s="6"/>
      <c r="B131" s="6"/>
      <c r="C131" s="9">
        <v>8</v>
      </c>
      <c r="D131" s="12">
        <v>19.413004363871</v>
      </c>
      <c r="E131" s="13">
        <f t="shared" si="132"/>
        <v>20.3281240245161</v>
      </c>
      <c r="F131" s="9" t="s">
        <v>107</v>
      </c>
      <c r="G131" s="6">
        <v>9</v>
      </c>
      <c r="H131" s="11">
        <f t="shared" si="116"/>
        <v>19.413004363871</v>
      </c>
      <c r="I131" s="11">
        <f t="shared" si="117"/>
        <v>292.563004363871</v>
      </c>
      <c r="J131" s="11">
        <f t="shared" si="118"/>
        <v>0.185544354238603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1.93547234412973</v>
      </c>
      <c r="P131" s="11">
        <f t="shared" si="121"/>
        <v>0.359115966238226</v>
      </c>
      <c r="Q131" s="17">
        <f t="shared" si="122"/>
        <v>0.0933701512219386</v>
      </c>
      <c r="R131" s="11">
        <f t="shared" si="123"/>
        <v>0.1355172</v>
      </c>
      <c r="S131" s="18">
        <f t="shared" si="124"/>
        <v>0.688991148149007</v>
      </c>
      <c r="T131" s="3">
        <v>0.01</v>
      </c>
      <c r="U131" s="19">
        <f t="shared" si="125"/>
        <v>0.00688991148149007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0.0123799114814901</v>
      </c>
      <c r="AU131" s="27">
        <f t="shared" si="129"/>
        <v>52.122</v>
      </c>
      <c r="AV131" s="1">
        <f t="shared" si="130"/>
        <v>0.26</v>
      </c>
      <c r="AW131" s="2">
        <f t="shared" si="134"/>
        <v>0.925</v>
      </c>
      <c r="AX131" s="1">
        <f t="shared" si="131"/>
        <v>1039.74896020096</v>
      </c>
    </row>
    <row r="132" s="1" customFormat="1" spans="1:50">
      <c r="A132" s="6"/>
      <c r="B132" s="6"/>
      <c r="C132" s="9">
        <v>9</v>
      </c>
      <c r="D132" s="12">
        <v>12.4097810623</v>
      </c>
      <c r="E132" s="13">
        <f t="shared" si="132"/>
        <v>19.413004363871</v>
      </c>
      <c r="F132" s="9" t="s">
        <v>107</v>
      </c>
      <c r="G132" s="6">
        <v>10</v>
      </c>
      <c r="H132" s="11">
        <f t="shared" si="116"/>
        <v>12.4097810623</v>
      </c>
      <c r="I132" s="11">
        <f t="shared" si="117"/>
        <v>285.5597810623</v>
      </c>
      <c r="J132" s="11">
        <f t="shared" si="118"/>
        <v>0.0820306241356644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2.09757637789151</v>
      </c>
      <c r="P132" s="11">
        <f t="shared" si="121"/>
        <v>0.172065499450667</v>
      </c>
      <c r="Q132" s="17">
        <f t="shared" si="122"/>
        <v>0.0447370298571733</v>
      </c>
      <c r="R132" s="11">
        <f t="shared" si="123"/>
        <v>0.1355172</v>
      </c>
      <c r="S132" s="18">
        <f t="shared" si="124"/>
        <v>0.330120677354412</v>
      </c>
      <c r="T132" s="3">
        <v>0.01</v>
      </c>
      <c r="U132" s="19">
        <f t="shared" si="125"/>
        <v>0.00330120677354412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0.00879120677354412</v>
      </c>
      <c r="AU132" s="27">
        <f t="shared" si="129"/>
        <v>52.122</v>
      </c>
      <c r="AV132" s="1">
        <f t="shared" si="130"/>
        <v>0.26</v>
      </c>
      <c r="AW132" s="2">
        <f t="shared" si="134"/>
        <v>0.925</v>
      </c>
      <c r="AX132" s="1">
        <f t="shared" si="131"/>
        <v>738.345190542832</v>
      </c>
    </row>
    <row r="133" s="1" customFormat="1" spans="1:50">
      <c r="A133" s="6"/>
      <c r="B133" s="6"/>
      <c r="C133" s="9">
        <v>10</v>
      </c>
      <c r="D133" s="12">
        <v>5.73990131345161</v>
      </c>
      <c r="E133" s="13">
        <f t="shared" si="132"/>
        <v>12.4097810623</v>
      </c>
      <c r="F133" s="9" t="s">
        <v>107</v>
      </c>
      <c r="G133" s="6">
        <v>11</v>
      </c>
      <c r="H133" s="11">
        <f t="shared" si="116"/>
        <v>5.73990131345161</v>
      </c>
      <c r="I133" s="11">
        <f t="shared" si="117"/>
        <v>278.889901313452</v>
      </c>
      <c r="J133" s="11">
        <f t="shared" si="118"/>
        <v>0.0362931945268982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1.8292353345188</v>
      </c>
      <c r="O133" s="11">
        <f t="shared" si="133"/>
        <v>0.617495543922042</v>
      </c>
      <c r="P133" s="11">
        <f t="shared" si="121"/>
        <v>0.0224108858950555</v>
      </c>
      <c r="Q133" s="17">
        <f t="shared" si="122"/>
        <v>0.00582683033271442</v>
      </c>
      <c r="R133" s="11">
        <f t="shared" si="123"/>
        <v>0.1355172</v>
      </c>
      <c r="S133" s="18">
        <f t="shared" si="124"/>
        <v>0.0429969799605838</v>
      </c>
      <c r="T133" s="3">
        <v>0.01</v>
      </c>
      <c r="U133" s="19">
        <f t="shared" si="125"/>
        <v>0.000429969799605838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0.00591996979960584</v>
      </c>
      <c r="AU133" s="27">
        <f t="shared" si="129"/>
        <v>52.122</v>
      </c>
      <c r="AV133" s="1">
        <f t="shared" si="130"/>
        <v>0.26</v>
      </c>
      <c r="AW133" s="2">
        <f t="shared" si="134"/>
        <v>0.925</v>
      </c>
      <c r="AX133" s="1">
        <f t="shared" si="131"/>
        <v>497.199228989998</v>
      </c>
    </row>
    <row r="134" s="1" customFormat="1" spans="1:51">
      <c r="A134" s="6"/>
      <c r="B134" s="6"/>
      <c r="C134" s="9">
        <v>11</v>
      </c>
      <c r="D134" s="12">
        <v>-2.0853764303</v>
      </c>
      <c r="E134" s="13">
        <f t="shared" si="132"/>
        <v>5.73990131345161</v>
      </c>
      <c r="F134" s="9" t="s">
        <v>109</v>
      </c>
      <c r="G134" s="6">
        <v>12</v>
      </c>
      <c r="H134" s="11">
        <f t="shared" si="116"/>
        <v>-2.0853764303</v>
      </c>
      <c r="I134" s="11">
        <f t="shared" si="117"/>
        <v>271.0646235697</v>
      </c>
      <c r="J134" s="11">
        <f t="shared" si="118"/>
        <v>0.0132466907583073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1.11630465802699</v>
      </c>
      <c r="P134" s="11">
        <f t="shared" si="121"/>
        <v>0.0147873425969415</v>
      </c>
      <c r="Q134" s="17">
        <f t="shared" si="122"/>
        <v>0.0038447090752048</v>
      </c>
      <c r="R134" s="11">
        <f t="shared" si="123"/>
        <v>0.1355172</v>
      </c>
      <c r="S134" s="18">
        <f t="shared" si="124"/>
        <v>0.0283706354263872</v>
      </c>
      <c r="T134" s="3">
        <v>0.01</v>
      </c>
      <c r="U134" s="19">
        <f t="shared" si="125"/>
        <v>0.000283706354263872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0.00577370635426387</v>
      </c>
      <c r="AU134" s="27">
        <f t="shared" si="129"/>
        <v>52.122</v>
      </c>
      <c r="AV134" s="1">
        <f t="shared" si="130"/>
        <v>0.26</v>
      </c>
      <c r="AW134" s="2">
        <f t="shared" si="134"/>
        <v>0.925</v>
      </c>
      <c r="AX134" s="1">
        <f t="shared" si="131"/>
        <v>484.915032496582</v>
      </c>
      <c r="AY134" s="1">
        <f>SUM(AX123:AX134)</f>
        <v>8960.96536385046</v>
      </c>
    </row>
    <row r="135" s="1" customFormat="1" spans="1:46">
      <c r="A135" s="6"/>
      <c r="B135" s="6"/>
      <c r="C135" s="9">
        <v>12</v>
      </c>
      <c r="D135" s="12">
        <v>-10.1954485333871</v>
      </c>
      <c r="E135" s="13">
        <f t="shared" si="132"/>
        <v>-2.0853764303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-6.72</v>
      </c>
      <c r="E139" s="9"/>
      <c r="F139" s="9"/>
      <c r="G139" s="6">
        <v>1</v>
      </c>
      <c r="H139" s="11">
        <f t="shared" ref="H139:H150" si="135">E140</f>
        <v>-6.72</v>
      </c>
      <c r="I139" s="11">
        <f t="shared" ref="I139:I150" si="136">H139+273.15</f>
        <v>266.43</v>
      </c>
      <c r="J139" s="11">
        <f t="shared" ref="J139:J150" si="137">EXP(($C$18*(I139-$C$16))/($C$19*I139*$C$16))</f>
        <v>0.00709152167430251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0.00201895622067392</v>
      </c>
      <c r="Q139" s="17">
        <f t="shared" ref="Q139:Q150" si="141">P139*$B$125</f>
        <v>0.00052492861737522</v>
      </c>
      <c r="R139" s="11">
        <f t="shared" ref="R139:R150" si="142">L139*$B$125</f>
        <v>0.074022</v>
      </c>
      <c r="S139" s="18">
        <f t="shared" ref="S139:S150" si="143">Q139/R139</f>
        <v>0.00709152167430251</v>
      </c>
      <c r="T139" s="3">
        <v>0.01</v>
      </c>
      <c r="U139" s="19">
        <f t="shared" ref="U139:U150" si="144">S139*T139</f>
        <v>7.09152167430251e-5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0.00556091521674303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>$E$11/12</f>
        <v>3.04166666666667</v>
      </c>
      <c r="AX139" s="1">
        <f t="shared" ref="AX139:AX150" si="150">AW139*10000*AV139*0.67*AU139*AT139</f>
        <v>838.867772356592</v>
      </c>
      <c r="AZ139" s="2">
        <f>$E$12/12</f>
        <v>1.31666666666667</v>
      </c>
      <c r="BA139" s="1">
        <f t="shared" ref="BA139:BA150" si="151">AZ139*10000*AV139*0.67*AU139*AT139</f>
        <v>363.126323376278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-10.0990164652581</v>
      </c>
      <c r="E140" s="13">
        <f t="shared" ref="E140:E151" si="152">D139</f>
        <v>-6.72</v>
      </c>
      <c r="F140" s="9" t="s">
        <v>107</v>
      </c>
      <c r="G140" s="6">
        <v>2</v>
      </c>
      <c r="H140" s="11">
        <f t="shared" si="135"/>
        <v>-10.0990164652581</v>
      </c>
      <c r="I140" s="11">
        <f t="shared" si="136"/>
        <v>263.050983534742</v>
      </c>
      <c r="J140" s="11">
        <f t="shared" si="137"/>
        <v>0.0044346858442532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0.567381043779326</v>
      </c>
      <c r="P140" s="11">
        <f t="shared" si="140"/>
        <v>0.00251615668314578</v>
      </c>
      <c r="Q140" s="17">
        <f t="shared" si="141"/>
        <v>0.000654200737617903</v>
      </c>
      <c r="R140" s="11">
        <f t="shared" si="142"/>
        <v>0.074022</v>
      </c>
      <c r="S140" s="18">
        <f t="shared" si="143"/>
        <v>0.00883792301772315</v>
      </c>
      <c r="T140" s="3">
        <v>0.01</v>
      </c>
      <c r="U140" s="19">
        <f t="shared" si="144"/>
        <v>8.83792301772315e-5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0.00557837923017723</v>
      </c>
      <c r="AU140" s="27">
        <f t="shared" si="148"/>
        <v>28.47</v>
      </c>
      <c r="AV140" s="1">
        <f t="shared" si="149"/>
        <v>0.26</v>
      </c>
      <c r="AW140" s="2">
        <f t="shared" ref="AW140:AW150" si="154">$E$11/12</f>
        <v>3.04166666666667</v>
      </c>
      <c r="AX140" s="1">
        <f t="shared" si="150"/>
        <v>841.502230440371</v>
      </c>
      <c r="AZ140" s="2">
        <f t="shared" ref="AZ140:AZ150" si="155">$E$12/12</f>
        <v>1.31666666666667</v>
      </c>
      <c r="BA140" s="1">
        <f t="shared" si="151"/>
        <v>364.266718930353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-6.49217894035714</v>
      </c>
      <c r="E141" s="13">
        <f t="shared" si="152"/>
        <v>-10.0990164652581</v>
      </c>
      <c r="F141" s="9" t="s">
        <v>107</v>
      </c>
      <c r="G141" s="6">
        <v>3</v>
      </c>
      <c r="H141" s="11">
        <f t="shared" si="135"/>
        <v>-6.49217894035714</v>
      </c>
      <c r="I141" s="11">
        <f t="shared" si="136"/>
        <v>266.657821059643</v>
      </c>
      <c r="J141" s="11">
        <f t="shared" si="137"/>
        <v>0.00731643190268133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0.84956488709618</v>
      </c>
      <c r="P141" s="11">
        <f t="shared" si="140"/>
        <v>0.00621578364334835</v>
      </c>
      <c r="Q141" s="17">
        <f t="shared" si="141"/>
        <v>0.00161610374727057</v>
      </c>
      <c r="R141" s="11">
        <f t="shared" si="142"/>
        <v>0.074022</v>
      </c>
      <c r="S141" s="18">
        <f t="shared" si="143"/>
        <v>0.0218327490107072</v>
      </c>
      <c r="T141" s="3">
        <v>0.01</v>
      </c>
      <c r="U141" s="19">
        <f t="shared" si="144"/>
        <v>0.000218327490107072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0.00570832749010707</v>
      </c>
      <c r="AU141" s="27">
        <f t="shared" si="148"/>
        <v>28.47</v>
      </c>
      <c r="AV141" s="1">
        <f t="shared" si="149"/>
        <v>0.26</v>
      </c>
      <c r="AW141" s="2">
        <f t="shared" si="154"/>
        <v>3.04166666666667</v>
      </c>
      <c r="AX141" s="1">
        <f t="shared" si="150"/>
        <v>861.105012191251</v>
      </c>
      <c r="AZ141" s="2">
        <f t="shared" si="155"/>
        <v>1.31666666666667</v>
      </c>
      <c r="BA141" s="1">
        <f t="shared" si="151"/>
        <v>372.752306647172</v>
      </c>
    </row>
    <row r="142" s="1" customFormat="1" spans="1:53">
      <c r="A142" s="6"/>
      <c r="B142" s="6"/>
      <c r="C142" s="9">
        <v>3</v>
      </c>
      <c r="D142" s="12">
        <v>5.37419282703226</v>
      </c>
      <c r="E142" s="13">
        <f t="shared" si="152"/>
        <v>-6.49217894035714</v>
      </c>
      <c r="F142" s="9" t="s">
        <v>107</v>
      </c>
      <c r="G142" s="6">
        <v>4</v>
      </c>
      <c r="H142" s="11">
        <f t="shared" si="135"/>
        <v>5.37419282703226</v>
      </c>
      <c r="I142" s="11">
        <f t="shared" si="136"/>
        <v>278.524192827032</v>
      </c>
      <c r="J142" s="11">
        <f t="shared" si="137"/>
        <v>0.0346670316504815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1.12804910345283</v>
      </c>
      <c r="P142" s="11">
        <f t="shared" si="140"/>
        <v>0.0391061139726966</v>
      </c>
      <c r="Q142" s="17">
        <f t="shared" si="141"/>
        <v>0.0101675896329011</v>
      </c>
      <c r="R142" s="11">
        <f t="shared" si="142"/>
        <v>0.074022</v>
      </c>
      <c r="S142" s="18">
        <f t="shared" si="143"/>
        <v>0.137359023437642</v>
      </c>
      <c r="T142" s="3">
        <v>0.01</v>
      </c>
      <c r="U142" s="19">
        <f t="shared" si="144"/>
        <v>0.00137359023437642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0.00686359023437642</v>
      </c>
      <c r="AU142" s="27">
        <f t="shared" si="148"/>
        <v>28.47</v>
      </c>
      <c r="AV142" s="1">
        <f t="shared" si="149"/>
        <v>0.26</v>
      </c>
      <c r="AW142" s="2">
        <f t="shared" si="154"/>
        <v>3.04166666666667</v>
      </c>
      <c r="AX142" s="1">
        <f t="shared" si="150"/>
        <v>1035.37716830216</v>
      </c>
      <c r="AZ142" s="2">
        <f t="shared" si="155"/>
        <v>1.31666666666667</v>
      </c>
      <c r="BA142" s="1">
        <f t="shared" si="151"/>
        <v>448.190664634909</v>
      </c>
    </row>
    <row r="143" s="1" customFormat="1" spans="1:53">
      <c r="A143" s="6"/>
      <c r="B143" s="6"/>
      <c r="C143" s="9">
        <v>4</v>
      </c>
      <c r="D143" s="12">
        <v>9.054247475</v>
      </c>
      <c r="E143" s="13">
        <f t="shared" si="152"/>
        <v>5.37419282703226</v>
      </c>
      <c r="F143" s="9" t="s">
        <v>107</v>
      </c>
      <c r="G143" s="6">
        <v>5</v>
      </c>
      <c r="H143" s="11">
        <f t="shared" si="135"/>
        <v>9.054247475</v>
      </c>
      <c r="I143" s="11">
        <f t="shared" si="136"/>
        <v>282.204247475</v>
      </c>
      <c r="J143" s="11">
        <f t="shared" si="137"/>
        <v>0.0546889574637982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1.03449584000613</v>
      </c>
      <c r="O143" s="11">
        <f t="shared" si="153"/>
        <v>0.339147149474007</v>
      </c>
      <c r="P143" s="11">
        <f t="shared" si="140"/>
        <v>0.0185476040315524</v>
      </c>
      <c r="Q143" s="17">
        <f t="shared" si="141"/>
        <v>0.00482237704820361</v>
      </c>
      <c r="R143" s="11">
        <f t="shared" si="142"/>
        <v>0.074022</v>
      </c>
      <c r="S143" s="18">
        <f t="shared" si="143"/>
        <v>0.0651478891167979</v>
      </c>
      <c r="T143" s="3">
        <v>0.01</v>
      </c>
      <c r="U143" s="19">
        <f t="shared" si="144"/>
        <v>0.000651478891167979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0.001</v>
      </c>
      <c r="AF143" s="3">
        <v>0.49</v>
      </c>
      <c r="AG143" s="19">
        <f t="shared" si="145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0.00614147889116798</v>
      </c>
      <c r="AU143" s="27">
        <f t="shared" si="148"/>
        <v>28.47</v>
      </c>
      <c r="AV143" s="1">
        <f t="shared" si="149"/>
        <v>0.26</v>
      </c>
      <c r="AW143" s="2">
        <f t="shared" si="154"/>
        <v>3.04166666666667</v>
      </c>
      <c r="AX143" s="1">
        <f t="shared" si="150"/>
        <v>926.446190169849</v>
      </c>
      <c r="AZ143" s="2">
        <f t="shared" si="155"/>
        <v>1.31666666666667</v>
      </c>
      <c r="BA143" s="1">
        <f t="shared" si="151"/>
        <v>401.036980950236</v>
      </c>
    </row>
    <row r="144" s="1" customFormat="1" spans="1:53">
      <c r="A144" s="6"/>
      <c r="B144" s="6"/>
      <c r="C144" s="9">
        <v>5</v>
      </c>
      <c r="D144" s="12">
        <v>14.0793723137097</v>
      </c>
      <c r="E144" s="13">
        <f t="shared" si="152"/>
        <v>9.054247475</v>
      </c>
      <c r="F144" s="9" t="s">
        <v>109</v>
      </c>
      <c r="G144" s="6">
        <v>6</v>
      </c>
      <c r="H144" s="11">
        <f t="shared" si="135"/>
        <v>14.0793723137097</v>
      </c>
      <c r="I144" s="11">
        <f t="shared" si="136"/>
        <v>287.22937231371</v>
      </c>
      <c r="J144" s="11">
        <f t="shared" si="137"/>
        <v>0.100012081428255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0.605299545442454</v>
      </c>
      <c r="P144" s="11">
        <f t="shared" si="140"/>
        <v>0.0605372674272765</v>
      </c>
      <c r="Q144" s="17">
        <f t="shared" si="141"/>
        <v>0.0157396895310919</v>
      </c>
      <c r="R144" s="11">
        <f t="shared" si="142"/>
        <v>0.074022</v>
      </c>
      <c r="S144" s="18">
        <f t="shared" si="143"/>
        <v>0.21263529127951</v>
      </c>
      <c r="T144" s="3">
        <v>0.01</v>
      </c>
      <c r="U144" s="19">
        <f t="shared" si="144"/>
        <v>0.0021263529127951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0.0120763529127951</v>
      </c>
      <c r="AU144" s="27">
        <f t="shared" si="148"/>
        <v>28.47</v>
      </c>
      <c r="AV144" s="1">
        <f t="shared" si="149"/>
        <v>0.26</v>
      </c>
      <c r="AW144" s="2">
        <f t="shared" si="154"/>
        <v>3.04166666666667</v>
      </c>
      <c r="AX144" s="1">
        <f t="shared" si="150"/>
        <v>1821.72589786071</v>
      </c>
      <c r="AZ144" s="2">
        <f t="shared" si="155"/>
        <v>1.31666666666667</v>
      </c>
      <c r="BA144" s="1">
        <f t="shared" si="151"/>
        <v>788.582717430116</v>
      </c>
    </row>
    <row r="145" s="1" customFormat="1" spans="1:53">
      <c r="A145" s="6"/>
      <c r="B145" s="6"/>
      <c r="C145" s="9">
        <v>6</v>
      </c>
      <c r="D145" s="12">
        <v>18.67353436</v>
      </c>
      <c r="E145" s="13">
        <f t="shared" si="152"/>
        <v>14.0793723137097</v>
      </c>
      <c r="F145" s="9" t="s">
        <v>107</v>
      </c>
      <c r="G145" s="6">
        <v>7</v>
      </c>
      <c r="H145" s="11">
        <f t="shared" si="135"/>
        <v>18.67353436</v>
      </c>
      <c r="I145" s="11">
        <f t="shared" si="136"/>
        <v>291.82353436</v>
      </c>
      <c r="J145" s="11">
        <f t="shared" si="137"/>
        <v>0.170538511160415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0.829462278015178</v>
      </c>
      <c r="P145" s="11">
        <f t="shared" si="140"/>
        <v>0.141455261956434</v>
      </c>
      <c r="Q145" s="17">
        <f t="shared" si="141"/>
        <v>0.0367783681086729</v>
      </c>
      <c r="R145" s="11">
        <f t="shared" si="142"/>
        <v>0.074022</v>
      </c>
      <c r="S145" s="18">
        <f t="shared" si="143"/>
        <v>0.49685726012095</v>
      </c>
      <c r="T145" s="3">
        <v>0.01</v>
      </c>
      <c r="U145" s="19">
        <f t="shared" si="144"/>
        <v>0.0049685726012095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0.0149185726012095</v>
      </c>
      <c r="AU145" s="27">
        <f t="shared" si="148"/>
        <v>28.47</v>
      </c>
      <c r="AV145" s="1">
        <f t="shared" si="149"/>
        <v>0.26</v>
      </c>
      <c r="AW145" s="2">
        <f t="shared" si="154"/>
        <v>3.04166666666667</v>
      </c>
      <c r="AX145" s="1">
        <f t="shared" si="150"/>
        <v>2250.47663503966</v>
      </c>
      <c r="AZ145" s="2">
        <f t="shared" si="155"/>
        <v>1.31666666666667</v>
      </c>
      <c r="BA145" s="1">
        <f t="shared" si="151"/>
        <v>974.178926948677</v>
      </c>
    </row>
    <row r="146" s="1" customFormat="1" spans="1:53">
      <c r="A146" s="6"/>
      <c r="B146" s="6"/>
      <c r="C146" s="9">
        <v>7</v>
      </c>
      <c r="D146" s="12">
        <v>20.3281240245161</v>
      </c>
      <c r="E146" s="13">
        <f t="shared" si="152"/>
        <v>18.67353436</v>
      </c>
      <c r="F146" s="9" t="s">
        <v>107</v>
      </c>
      <c r="G146" s="6">
        <v>8</v>
      </c>
      <c r="H146" s="11">
        <f t="shared" si="135"/>
        <v>20.3281240245161</v>
      </c>
      <c r="I146" s="11">
        <f t="shared" si="136"/>
        <v>293.478124024516</v>
      </c>
      <c r="J146" s="11">
        <f t="shared" si="137"/>
        <v>0.20583406570323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0.972707016058744</v>
      </c>
      <c r="P146" s="11">
        <f t="shared" si="140"/>
        <v>0.200216239853428</v>
      </c>
      <c r="Q146" s="17">
        <f t="shared" si="141"/>
        <v>0.0520562223618913</v>
      </c>
      <c r="R146" s="11">
        <f t="shared" si="142"/>
        <v>0.074022</v>
      </c>
      <c r="S146" s="18">
        <f t="shared" si="143"/>
        <v>0.703253389018013</v>
      </c>
      <c r="T146" s="3">
        <v>0.01</v>
      </c>
      <c r="U146" s="19">
        <f t="shared" si="144"/>
        <v>0.00703253389018013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0.0169825338901801</v>
      </c>
      <c r="AU146" s="27">
        <f t="shared" si="148"/>
        <v>28.47</v>
      </c>
      <c r="AV146" s="1">
        <f t="shared" si="149"/>
        <v>0.26</v>
      </c>
      <c r="AW146" s="2">
        <f t="shared" si="154"/>
        <v>3.04166666666667</v>
      </c>
      <c r="AX146" s="1">
        <f t="shared" si="150"/>
        <v>2561.82657317504</v>
      </c>
      <c r="AZ146" s="2">
        <f t="shared" si="155"/>
        <v>1.31666666666667</v>
      </c>
      <c r="BA146" s="1">
        <f t="shared" si="151"/>
        <v>1108.95506455248</v>
      </c>
    </row>
    <row r="147" s="1" customFormat="1" spans="1:53">
      <c r="A147" s="6"/>
      <c r="B147" s="6"/>
      <c r="C147" s="9">
        <v>8</v>
      </c>
      <c r="D147" s="12">
        <v>19.413004363871</v>
      </c>
      <c r="E147" s="13">
        <f t="shared" si="152"/>
        <v>20.3281240245161</v>
      </c>
      <c r="F147" s="9" t="s">
        <v>107</v>
      </c>
      <c r="G147" s="6">
        <v>9</v>
      </c>
      <c r="H147" s="11">
        <f t="shared" si="135"/>
        <v>19.413004363871</v>
      </c>
      <c r="I147" s="11">
        <f t="shared" si="136"/>
        <v>292.563004363871</v>
      </c>
      <c r="J147" s="11">
        <f t="shared" si="137"/>
        <v>0.185544354238603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1.05719077620532</v>
      </c>
      <c r="P147" s="11">
        <f t="shared" si="140"/>
        <v>0.196155779878022</v>
      </c>
      <c r="Q147" s="17">
        <f t="shared" si="141"/>
        <v>0.0510005027682858</v>
      </c>
      <c r="R147" s="11">
        <f t="shared" si="142"/>
        <v>0.074022</v>
      </c>
      <c r="S147" s="18">
        <f t="shared" si="143"/>
        <v>0.688991148149007</v>
      </c>
      <c r="T147" s="3">
        <v>0.01</v>
      </c>
      <c r="U147" s="19">
        <f t="shared" si="144"/>
        <v>0.00688991148149007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0.0123799114814901</v>
      </c>
      <c r="AU147" s="27">
        <f t="shared" si="148"/>
        <v>28.47</v>
      </c>
      <c r="AV147" s="1">
        <f t="shared" si="149"/>
        <v>0.26</v>
      </c>
      <c r="AW147" s="2">
        <f t="shared" si="154"/>
        <v>3.04166666666667</v>
      </c>
      <c r="AX147" s="1">
        <f t="shared" si="150"/>
        <v>1867.51791057369</v>
      </c>
      <c r="AZ147" s="2">
        <f t="shared" si="155"/>
        <v>1.31666666666667</v>
      </c>
      <c r="BA147" s="1">
        <f t="shared" si="151"/>
        <v>808.405013344228</v>
      </c>
    </row>
    <row r="148" s="1" customFormat="1" spans="1:53">
      <c r="A148" s="6"/>
      <c r="B148" s="6"/>
      <c r="C148" s="9">
        <v>9</v>
      </c>
      <c r="D148" s="12">
        <v>12.4097810623</v>
      </c>
      <c r="E148" s="13">
        <f t="shared" si="152"/>
        <v>19.413004363871</v>
      </c>
      <c r="F148" s="9" t="s">
        <v>107</v>
      </c>
      <c r="G148" s="6">
        <v>10</v>
      </c>
      <c r="H148" s="11">
        <f t="shared" si="135"/>
        <v>12.4097810623</v>
      </c>
      <c r="I148" s="11">
        <f t="shared" si="136"/>
        <v>285.5597810623</v>
      </c>
      <c r="J148" s="11">
        <f t="shared" si="137"/>
        <v>0.0820306241356644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1.14573499632729</v>
      </c>
      <c r="P148" s="11">
        <f t="shared" si="140"/>
        <v>0.0939853568428011</v>
      </c>
      <c r="Q148" s="17">
        <f t="shared" si="141"/>
        <v>0.0244361927791283</v>
      </c>
      <c r="R148" s="11">
        <f t="shared" si="142"/>
        <v>0.074022</v>
      </c>
      <c r="S148" s="18">
        <f t="shared" si="143"/>
        <v>0.330120677354412</v>
      </c>
      <c r="T148" s="3">
        <v>0.01</v>
      </c>
      <c r="U148" s="19">
        <f t="shared" si="144"/>
        <v>0.00330120677354412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0.00879120677354412</v>
      </c>
      <c r="AU148" s="27">
        <f t="shared" si="148"/>
        <v>28.47</v>
      </c>
      <c r="AV148" s="1">
        <f t="shared" si="149"/>
        <v>0.26</v>
      </c>
      <c r="AW148" s="2">
        <f t="shared" si="154"/>
        <v>3.04166666666667</v>
      </c>
      <c r="AX148" s="1">
        <f t="shared" si="150"/>
        <v>1326.15940991965</v>
      </c>
      <c r="AZ148" s="2">
        <f t="shared" si="155"/>
        <v>1.31666666666667</v>
      </c>
      <c r="BA148" s="1">
        <f t="shared" si="151"/>
        <v>574.063525389877</v>
      </c>
    </row>
    <row r="149" s="1" customFormat="1" spans="1:53">
      <c r="A149" s="6"/>
      <c r="B149" s="6"/>
      <c r="C149" s="9">
        <v>10</v>
      </c>
      <c r="D149" s="12">
        <v>5.73990131345161</v>
      </c>
      <c r="E149" s="13">
        <f t="shared" si="152"/>
        <v>12.4097810623</v>
      </c>
      <c r="F149" s="9" t="s">
        <v>107</v>
      </c>
      <c r="G149" s="6">
        <v>11</v>
      </c>
      <c r="H149" s="11">
        <f t="shared" si="135"/>
        <v>5.73990131345161</v>
      </c>
      <c r="I149" s="11">
        <f t="shared" si="136"/>
        <v>278.889901313452</v>
      </c>
      <c r="J149" s="11">
        <f t="shared" si="137"/>
        <v>0.0362931945268982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0.999162157510267</v>
      </c>
      <c r="O149" s="11">
        <f t="shared" si="153"/>
        <v>0.337287481974225</v>
      </c>
      <c r="P149" s="11">
        <f t="shared" si="140"/>
        <v>0.0122412401947782</v>
      </c>
      <c r="Q149" s="17">
        <f t="shared" si="141"/>
        <v>0.00318272245064233</v>
      </c>
      <c r="R149" s="11">
        <f t="shared" si="142"/>
        <v>0.074022</v>
      </c>
      <c r="S149" s="18">
        <f t="shared" si="143"/>
        <v>0.0429969799605838</v>
      </c>
      <c r="T149" s="3">
        <v>0.01</v>
      </c>
      <c r="U149" s="19">
        <f t="shared" si="144"/>
        <v>0.000429969799605838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0.00591996979960584</v>
      </c>
      <c r="AU149" s="27">
        <f t="shared" si="148"/>
        <v>28.47</v>
      </c>
      <c r="AV149" s="1">
        <f t="shared" si="149"/>
        <v>0.26</v>
      </c>
      <c r="AW149" s="2">
        <f t="shared" si="154"/>
        <v>3.04166666666667</v>
      </c>
      <c r="AX149" s="1">
        <f t="shared" si="150"/>
        <v>893.031395850382</v>
      </c>
      <c r="AZ149" s="2">
        <f t="shared" si="155"/>
        <v>1.31666666666667</v>
      </c>
      <c r="BA149" s="1">
        <f t="shared" si="151"/>
        <v>386.572494642083</v>
      </c>
    </row>
    <row r="150" s="1" customFormat="1" spans="1:54">
      <c r="A150" s="6"/>
      <c r="B150" s="6"/>
      <c r="C150" s="9">
        <v>11</v>
      </c>
      <c r="D150" s="12">
        <v>-2.0853764303</v>
      </c>
      <c r="E150" s="13">
        <f t="shared" si="152"/>
        <v>5.73990131345161</v>
      </c>
      <c r="F150" s="9" t="s">
        <v>109</v>
      </c>
      <c r="G150" s="6">
        <v>12</v>
      </c>
      <c r="H150" s="11">
        <f t="shared" si="135"/>
        <v>-2.0853764303</v>
      </c>
      <c r="I150" s="11">
        <f t="shared" si="136"/>
        <v>271.0646235697</v>
      </c>
      <c r="J150" s="11">
        <f t="shared" si="137"/>
        <v>0.0132466907583073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0.609746241779446</v>
      </c>
      <c r="P150" s="11">
        <f t="shared" si="140"/>
        <v>0.00807711990589243</v>
      </c>
      <c r="Q150" s="17">
        <f t="shared" si="141"/>
        <v>0.00210005117553203</v>
      </c>
      <c r="R150" s="11">
        <f t="shared" si="142"/>
        <v>0.074022</v>
      </c>
      <c r="S150" s="18">
        <f t="shared" si="143"/>
        <v>0.0283706354263872</v>
      </c>
      <c r="T150" s="3">
        <v>0.01</v>
      </c>
      <c r="U150" s="19">
        <f t="shared" si="144"/>
        <v>0.000283706354263872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0.00577370635426387</v>
      </c>
      <c r="AU150" s="27">
        <f t="shared" si="148"/>
        <v>28.47</v>
      </c>
      <c r="AV150" s="1">
        <f t="shared" si="149"/>
        <v>0.26</v>
      </c>
      <c r="AW150" s="2">
        <f t="shared" si="154"/>
        <v>3.04166666666667</v>
      </c>
      <c r="AX150" s="1">
        <f t="shared" si="150"/>
        <v>870.967457489696</v>
      </c>
      <c r="AY150" s="1">
        <f>SUM(AX139:AX150)</f>
        <v>16095.0036533691</v>
      </c>
      <c r="AZ150" s="2">
        <f t="shared" si="155"/>
        <v>1.31666666666667</v>
      </c>
      <c r="BA150" s="1">
        <f t="shared" si="151"/>
        <v>377.021529543485</v>
      </c>
      <c r="BB150" s="1">
        <f>SUM(BA139:BA150)</f>
        <v>6967.1522663899</v>
      </c>
    </row>
    <row r="151" s="1" customFormat="1" spans="1:46">
      <c r="A151" s="6"/>
      <c r="B151" s="6"/>
      <c r="C151" s="9">
        <v>12</v>
      </c>
      <c r="D151" s="12">
        <v>-10.1954485333871</v>
      </c>
      <c r="E151" s="13">
        <f t="shared" si="152"/>
        <v>-2.0853764303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6" t="s">
        <v>77</v>
      </c>
      <c r="T152" s="16"/>
      <c r="U152" s="16"/>
      <c r="V152" s="16" t="s">
        <v>78</v>
      </c>
      <c r="W152" s="16"/>
      <c r="X152" s="16"/>
      <c r="Y152" s="16" t="s">
        <v>79</v>
      </c>
      <c r="Z152" s="16"/>
      <c r="AA152" s="16"/>
      <c r="AB152" s="16" t="s">
        <v>80</v>
      </c>
      <c r="AC152" s="16"/>
      <c r="AD152" s="16"/>
      <c r="AE152" s="16" t="s">
        <v>81</v>
      </c>
      <c r="AF152" s="16"/>
      <c r="AG152" s="16"/>
      <c r="AH152" s="16" t="s">
        <v>82</v>
      </c>
      <c r="AI152" s="16"/>
      <c r="AJ152" s="16"/>
      <c r="AK152" s="22" t="s">
        <v>114</v>
      </c>
      <c r="AL152" s="23"/>
      <c r="AM152" s="24"/>
      <c r="AN152" s="23" t="s">
        <v>115</v>
      </c>
      <c r="AO152" s="23"/>
      <c r="AP152" s="24"/>
      <c r="AQ152" s="16" t="s">
        <v>84</v>
      </c>
      <c r="AR152" s="16"/>
      <c r="AS152" s="16"/>
      <c r="AT152" s="2"/>
    </row>
    <row r="153" s="1" customFormat="1" spans="1:50">
      <c r="A153" s="8" t="s">
        <v>51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5" t="s">
        <v>91</v>
      </c>
      <c r="L153" s="15" t="s">
        <v>92</v>
      </c>
      <c r="M153" s="6" t="s">
        <v>93</v>
      </c>
      <c r="N153" s="15" t="s">
        <v>94</v>
      </c>
      <c r="O153" s="6" t="s">
        <v>95</v>
      </c>
      <c r="P153" s="6" t="s">
        <v>96</v>
      </c>
      <c r="Q153" s="15" t="s">
        <v>97</v>
      </c>
      <c r="R153" s="15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5" t="s">
        <v>99</v>
      </c>
      <c r="AR153" s="25" t="s">
        <v>100</v>
      </c>
      <c r="AS153" s="25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-6.72</v>
      </c>
      <c r="E154" s="9"/>
      <c r="F154" s="9"/>
      <c r="G154" s="6">
        <v>1</v>
      </c>
      <c r="H154" s="11">
        <f t="shared" ref="H154:H165" si="156">E155</f>
        <v>-6.72</v>
      </c>
      <c r="I154" s="11">
        <f t="shared" ref="I154:I165" si="157">H154+273.15</f>
        <v>266.43</v>
      </c>
      <c r="J154" s="11">
        <f t="shared" ref="J154:J165" si="158">EXP(($C$18*(I154-$C$16))/($C$19*I154*$C$16))</f>
        <v>0.00709152167430251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0.00538280475287583</v>
      </c>
      <c r="Q154" s="17">
        <f t="shared" ref="Q154:Q165" si="162">P154*$B$156</f>
        <v>0.00113038899810392</v>
      </c>
      <c r="R154" s="11">
        <f t="shared" ref="R154:R165" si="163">L154*$B$156</f>
        <v>0.1594000625</v>
      </c>
      <c r="S154" s="18">
        <f t="shared" ref="S154:S165" si="164">Q154/R154</f>
        <v>0.00709152167430251</v>
      </c>
      <c r="T154" s="3">
        <v>0.01</v>
      </c>
      <c r="U154" s="19">
        <f t="shared" ref="U154:U165" si="165">S154*T154</f>
        <v>7.09152167430251e-5</v>
      </c>
      <c r="V154" s="18"/>
      <c r="W154" s="3"/>
      <c r="X154" s="3"/>
      <c r="Y154" s="20"/>
      <c r="Z154" s="3"/>
      <c r="AA154" s="21"/>
      <c r="AB154" s="3"/>
      <c r="AC154" s="3"/>
      <c r="AD154" s="3"/>
      <c r="AE154" s="18">
        <v>0.001</v>
      </c>
      <c r="AF154" s="3">
        <v>0.49</v>
      </c>
      <c r="AG154" s="19">
        <f t="shared" ref="AG154:AG165" si="166">AF154*AE154</f>
        <v>0.00049</v>
      </c>
      <c r="AH154" s="29"/>
      <c r="AI154" s="3"/>
      <c r="AJ154" s="19"/>
      <c r="AK154" s="30"/>
      <c r="AL154" s="21"/>
      <c r="AM154" s="21"/>
      <c r="AN154" s="30"/>
      <c r="AO154" s="21"/>
      <c r="AP154" s="19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0.00556091521674303</v>
      </c>
      <c r="AU154" s="27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0.225</v>
      </c>
      <c r="AX154" s="1">
        <f t="shared" ref="AX154:AX165" si="172">AW154*10000*AV154*0.67*AU154*AT154</f>
        <v>133.626342640735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-10.0990164652581</v>
      </c>
      <c r="E155" s="13">
        <f t="shared" ref="E155:E166" si="173">D154</f>
        <v>-6.72</v>
      </c>
      <c r="F155" s="9" t="s">
        <v>107</v>
      </c>
      <c r="G155" s="6">
        <v>2</v>
      </c>
      <c r="H155" s="11">
        <f t="shared" si="156"/>
        <v>-10.0990164652581</v>
      </c>
      <c r="I155" s="11">
        <f t="shared" si="157"/>
        <v>263.050983534742</v>
      </c>
      <c r="J155" s="11">
        <f t="shared" si="158"/>
        <v>0.0044346858442532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1.51271302858046</v>
      </c>
      <c r="P155" s="11">
        <f t="shared" si="161"/>
        <v>0.00670840705426314</v>
      </c>
      <c r="Q155" s="17">
        <f t="shared" si="162"/>
        <v>0.00140876548139526</v>
      </c>
      <c r="R155" s="11">
        <f t="shared" si="163"/>
        <v>0.1594000625</v>
      </c>
      <c r="S155" s="18">
        <f t="shared" si="164"/>
        <v>0.00883792301772315</v>
      </c>
      <c r="T155" s="3">
        <v>0.01</v>
      </c>
      <c r="U155" s="19">
        <f t="shared" si="165"/>
        <v>8.83792301772315e-5</v>
      </c>
      <c r="V155" s="18"/>
      <c r="W155" s="3"/>
      <c r="X155" s="3"/>
      <c r="Y155" s="20"/>
      <c r="Z155" s="3"/>
      <c r="AA155" s="21"/>
      <c r="AB155" s="3"/>
      <c r="AC155" s="3"/>
      <c r="AD155" s="3"/>
      <c r="AE155" s="18">
        <v>0.001</v>
      </c>
      <c r="AF155" s="3">
        <v>0.49</v>
      </c>
      <c r="AG155" s="19">
        <f t="shared" si="166"/>
        <v>0.00049</v>
      </c>
      <c r="AH155" s="29"/>
      <c r="AI155" s="3"/>
      <c r="AJ155" s="19"/>
      <c r="AK155" s="30"/>
      <c r="AL155" s="21"/>
      <c r="AM155" s="21"/>
      <c r="AN155" s="30"/>
      <c r="AO155" s="21"/>
      <c r="AP155" s="19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0.00557837923017723</v>
      </c>
      <c r="AU155" s="27">
        <f t="shared" si="169"/>
        <v>75.9047916666667</v>
      </c>
      <c r="AV155" s="1">
        <f t="shared" si="170"/>
        <v>0.21</v>
      </c>
      <c r="AW155" s="2">
        <f t="shared" si="171"/>
        <v>0.225</v>
      </c>
      <c r="AX155" s="1">
        <f t="shared" si="172"/>
        <v>134.045995189297</v>
      </c>
      <c r="AZ155" s="2"/>
    </row>
    <row r="156" s="1" customFormat="1" spans="1:52">
      <c r="A156" s="6" t="s">
        <v>70</v>
      </c>
      <c r="B156" s="6">
        <f>G13</f>
        <v>0.21</v>
      </c>
      <c r="C156" s="9">
        <v>2</v>
      </c>
      <c r="D156" s="12">
        <v>-6.49217894035714</v>
      </c>
      <c r="E156" s="13">
        <f t="shared" si="173"/>
        <v>-10.0990164652581</v>
      </c>
      <c r="F156" s="9" t="s">
        <v>107</v>
      </c>
      <c r="G156" s="6">
        <v>3</v>
      </c>
      <c r="H156" s="11">
        <f t="shared" si="156"/>
        <v>-6.49217894035714</v>
      </c>
      <c r="I156" s="11">
        <f t="shared" si="157"/>
        <v>266.657821059643</v>
      </c>
      <c r="J156" s="11">
        <f t="shared" si="158"/>
        <v>0.00731643190268133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2.26505253819286</v>
      </c>
      <c r="P156" s="11">
        <f t="shared" si="161"/>
        <v>0.0165721026516836</v>
      </c>
      <c r="Q156" s="17">
        <f t="shared" si="162"/>
        <v>0.00348014155685355</v>
      </c>
      <c r="R156" s="11">
        <f t="shared" si="163"/>
        <v>0.1594000625</v>
      </c>
      <c r="S156" s="18">
        <f t="shared" si="164"/>
        <v>0.0218327490107073</v>
      </c>
      <c r="T156" s="3">
        <v>0.01</v>
      </c>
      <c r="U156" s="19">
        <f t="shared" si="165"/>
        <v>0.000218327490107073</v>
      </c>
      <c r="V156" s="18"/>
      <c r="W156" s="3"/>
      <c r="X156" s="3"/>
      <c r="Y156" s="20"/>
      <c r="Z156" s="3"/>
      <c r="AA156" s="21"/>
      <c r="AB156" s="3"/>
      <c r="AC156" s="3"/>
      <c r="AD156" s="3"/>
      <c r="AE156" s="18">
        <v>0.001</v>
      </c>
      <c r="AF156" s="3">
        <v>0.49</v>
      </c>
      <c r="AG156" s="19">
        <f t="shared" si="166"/>
        <v>0.00049</v>
      </c>
      <c r="AH156" s="29"/>
      <c r="AI156" s="3"/>
      <c r="AJ156" s="19"/>
      <c r="AK156" s="30"/>
      <c r="AL156" s="21"/>
      <c r="AM156" s="21"/>
      <c r="AN156" s="30"/>
      <c r="AO156" s="21"/>
      <c r="AP156" s="19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0.00570832749010707</v>
      </c>
      <c r="AU156" s="27">
        <f t="shared" si="169"/>
        <v>75.9047916666667</v>
      </c>
      <c r="AV156" s="1">
        <f t="shared" si="170"/>
        <v>0.21</v>
      </c>
      <c r="AW156" s="2">
        <f t="shared" si="171"/>
        <v>0.225</v>
      </c>
      <c r="AX156" s="1">
        <f t="shared" si="172"/>
        <v>137.168594623051</v>
      </c>
      <c r="AZ156" s="2"/>
    </row>
    <row r="157" s="1" customFormat="1" spans="1:52">
      <c r="A157" s="6"/>
      <c r="B157" s="6"/>
      <c r="C157" s="9">
        <v>3</v>
      </c>
      <c r="D157" s="12">
        <v>5.37419282703226</v>
      </c>
      <c r="E157" s="13">
        <f t="shared" si="173"/>
        <v>-6.49217894035714</v>
      </c>
      <c r="F157" s="9" t="s">
        <v>107</v>
      </c>
      <c r="G157" s="6">
        <v>4</v>
      </c>
      <c r="H157" s="11">
        <f t="shared" si="156"/>
        <v>5.37419282703226</v>
      </c>
      <c r="I157" s="11">
        <f t="shared" si="157"/>
        <v>278.524192827032</v>
      </c>
      <c r="J157" s="11">
        <f t="shared" si="158"/>
        <v>0.0346670316504815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3.00752835220785</v>
      </c>
      <c r="P157" s="11">
        <f t="shared" si="161"/>
        <v>0.10426208057571</v>
      </c>
      <c r="Q157" s="17">
        <f t="shared" si="162"/>
        <v>0.0218950369208991</v>
      </c>
      <c r="R157" s="11">
        <f t="shared" si="163"/>
        <v>0.1594000625</v>
      </c>
      <c r="S157" s="18">
        <f t="shared" si="164"/>
        <v>0.137359023437642</v>
      </c>
      <c r="T157" s="3">
        <v>0.01</v>
      </c>
      <c r="U157" s="19">
        <f t="shared" si="165"/>
        <v>0.00137359023437642</v>
      </c>
      <c r="V157" s="18"/>
      <c r="W157" s="3"/>
      <c r="X157" s="3"/>
      <c r="Y157" s="20"/>
      <c r="Z157" s="3"/>
      <c r="AA157" s="21"/>
      <c r="AB157" s="3"/>
      <c r="AC157" s="3"/>
      <c r="AD157" s="3"/>
      <c r="AE157" s="18">
        <v>0.001</v>
      </c>
      <c r="AF157" s="3">
        <v>0.49</v>
      </c>
      <c r="AG157" s="19">
        <f t="shared" si="166"/>
        <v>0.00049</v>
      </c>
      <c r="AH157" s="29"/>
      <c r="AI157" s="3"/>
      <c r="AJ157" s="19"/>
      <c r="AK157" s="30"/>
      <c r="AL157" s="21"/>
      <c r="AM157" s="21"/>
      <c r="AN157" s="30"/>
      <c r="AO157" s="21"/>
      <c r="AP157" s="19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0.00686359023437642</v>
      </c>
      <c r="AU157" s="27">
        <f t="shared" si="169"/>
        <v>75.9047916666667</v>
      </c>
      <c r="AV157" s="1">
        <f t="shared" si="170"/>
        <v>0.21</v>
      </c>
      <c r="AW157" s="2">
        <f t="shared" si="171"/>
        <v>0.225</v>
      </c>
      <c r="AX157" s="1">
        <f t="shared" si="172"/>
        <v>164.929049384349</v>
      </c>
      <c r="AZ157" s="2"/>
    </row>
    <row r="158" s="1" customFormat="1" spans="1:52">
      <c r="A158" s="6"/>
      <c r="B158" s="6"/>
      <c r="C158" s="9">
        <v>4</v>
      </c>
      <c r="D158" s="12">
        <v>9.054247475</v>
      </c>
      <c r="E158" s="13">
        <f t="shared" si="173"/>
        <v>5.37419282703226</v>
      </c>
      <c r="F158" s="9" t="s">
        <v>107</v>
      </c>
      <c r="G158" s="6">
        <v>5</v>
      </c>
      <c r="H158" s="11">
        <f t="shared" si="156"/>
        <v>9.054247475</v>
      </c>
      <c r="I158" s="11">
        <f t="shared" si="157"/>
        <v>282.204247475</v>
      </c>
      <c r="J158" s="11">
        <f t="shared" si="158"/>
        <v>0.0546889574637982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2.75810295805053</v>
      </c>
      <c r="O158" s="11">
        <f t="shared" si="174"/>
        <v>0.904211230248274</v>
      </c>
      <c r="P158" s="11">
        <f t="shared" si="161"/>
        <v>0.0494503695093365</v>
      </c>
      <c r="Q158" s="17">
        <f t="shared" si="162"/>
        <v>0.0103845775969607</v>
      </c>
      <c r="R158" s="11">
        <f t="shared" si="163"/>
        <v>0.1594000625</v>
      </c>
      <c r="S158" s="18">
        <f t="shared" si="164"/>
        <v>0.065147889116798</v>
      </c>
      <c r="T158" s="3">
        <v>0.01</v>
      </c>
      <c r="U158" s="19">
        <f t="shared" si="165"/>
        <v>0.00065147889116798</v>
      </c>
      <c r="V158" s="18"/>
      <c r="W158" s="3"/>
      <c r="X158" s="3"/>
      <c r="Y158" s="20"/>
      <c r="Z158" s="3"/>
      <c r="AA158" s="21"/>
      <c r="AB158" s="3"/>
      <c r="AC158" s="3"/>
      <c r="AD158" s="3"/>
      <c r="AE158" s="18">
        <v>0.001</v>
      </c>
      <c r="AF158" s="3">
        <v>0.49</v>
      </c>
      <c r="AG158" s="19">
        <f t="shared" si="166"/>
        <v>0.00049</v>
      </c>
      <c r="AH158" s="29"/>
      <c r="AI158" s="3"/>
      <c r="AJ158" s="19"/>
      <c r="AK158" s="30"/>
      <c r="AL158" s="21"/>
      <c r="AM158" s="21"/>
      <c r="AN158" s="30"/>
      <c r="AO158" s="21"/>
      <c r="AP158" s="19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0.00614147889116798</v>
      </c>
      <c r="AU158" s="27">
        <f t="shared" si="169"/>
        <v>75.9047916666667</v>
      </c>
      <c r="AV158" s="1">
        <f t="shared" si="170"/>
        <v>0.21</v>
      </c>
      <c r="AW158" s="2">
        <f t="shared" si="171"/>
        <v>0.225</v>
      </c>
      <c r="AX158" s="1">
        <f t="shared" si="172"/>
        <v>147.577031953512</v>
      </c>
      <c r="AZ158" s="2"/>
    </row>
    <row r="159" s="1" customFormat="1" spans="1:52">
      <c r="A159" s="6"/>
      <c r="B159" s="6"/>
      <c r="C159" s="9">
        <v>5</v>
      </c>
      <c r="D159" s="12">
        <v>14.0793723137097</v>
      </c>
      <c r="E159" s="13">
        <f t="shared" si="173"/>
        <v>9.054247475</v>
      </c>
      <c r="F159" s="9" t="s">
        <v>109</v>
      </c>
      <c r="G159" s="6">
        <v>6</v>
      </c>
      <c r="H159" s="11">
        <f t="shared" si="156"/>
        <v>14.0793723137097</v>
      </c>
      <c r="I159" s="11">
        <f t="shared" si="157"/>
        <v>287.22937231371</v>
      </c>
      <c r="J159" s="11">
        <f t="shared" si="158"/>
        <v>0.100012081428255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1.6138087774056</v>
      </c>
      <c r="P159" s="11">
        <f t="shared" si="161"/>
        <v>0.161400374855522</v>
      </c>
      <c r="Q159" s="17">
        <f t="shared" si="162"/>
        <v>0.0338940787196596</v>
      </c>
      <c r="R159" s="11">
        <f t="shared" si="163"/>
        <v>0.1594000625</v>
      </c>
      <c r="S159" s="18">
        <f t="shared" si="164"/>
        <v>0.21263529127951</v>
      </c>
      <c r="T159" s="3">
        <v>0.01</v>
      </c>
      <c r="U159" s="19">
        <f t="shared" si="165"/>
        <v>0.0021263529127951</v>
      </c>
      <c r="V159" s="18"/>
      <c r="W159" s="3"/>
      <c r="X159" s="3"/>
      <c r="Y159" s="20"/>
      <c r="Z159" s="3"/>
      <c r="AA159" s="21"/>
      <c r="AB159" s="3"/>
      <c r="AC159" s="3"/>
      <c r="AD159" s="3"/>
      <c r="AE159" s="18">
        <v>0.005</v>
      </c>
      <c r="AF159" s="3">
        <v>0.49</v>
      </c>
      <c r="AG159" s="19">
        <f t="shared" si="166"/>
        <v>0.00245</v>
      </c>
      <c r="AH159" s="29"/>
      <c r="AI159" s="3"/>
      <c r="AJ159" s="19"/>
      <c r="AK159" s="30"/>
      <c r="AL159" s="21"/>
      <c r="AM159" s="21"/>
      <c r="AN159" s="30"/>
      <c r="AO159" s="21"/>
      <c r="AP159" s="19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0.0120763529127951</v>
      </c>
      <c r="AU159" s="27">
        <f t="shared" si="169"/>
        <v>75.9047916666667</v>
      </c>
      <c r="AV159" s="1">
        <f t="shared" si="170"/>
        <v>0.21</v>
      </c>
      <c r="AW159" s="2">
        <f t="shared" si="171"/>
        <v>0.225</v>
      </c>
      <c r="AX159" s="1">
        <f t="shared" si="172"/>
        <v>290.189439917543</v>
      </c>
      <c r="AZ159" s="2"/>
    </row>
    <row r="160" s="1" customFormat="1" spans="1:52">
      <c r="A160" s="6"/>
      <c r="B160" s="6"/>
      <c r="C160" s="9">
        <v>6</v>
      </c>
      <c r="D160" s="12">
        <v>18.67353436</v>
      </c>
      <c r="E160" s="13">
        <f t="shared" si="173"/>
        <v>14.0793723137097</v>
      </c>
      <c r="F160" s="9" t="s">
        <v>107</v>
      </c>
      <c r="G160" s="6">
        <v>7</v>
      </c>
      <c r="H160" s="11">
        <f t="shared" si="156"/>
        <v>18.67353436</v>
      </c>
      <c r="I160" s="11">
        <f t="shared" si="157"/>
        <v>291.82353436</v>
      </c>
      <c r="J160" s="11">
        <f t="shared" si="158"/>
        <v>0.170538511160415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2.21145631921675</v>
      </c>
      <c r="P160" s="11">
        <f t="shared" si="161"/>
        <v>0.377138468175515</v>
      </c>
      <c r="Q160" s="17">
        <f t="shared" si="162"/>
        <v>0.0791990783168582</v>
      </c>
      <c r="R160" s="11">
        <f t="shared" si="163"/>
        <v>0.1594000625</v>
      </c>
      <c r="S160" s="18">
        <f t="shared" si="164"/>
        <v>0.49685726012095</v>
      </c>
      <c r="T160" s="3">
        <v>0.01</v>
      </c>
      <c r="U160" s="19">
        <f t="shared" si="165"/>
        <v>0.0049685726012095</v>
      </c>
      <c r="V160" s="18"/>
      <c r="W160" s="3"/>
      <c r="X160" s="3"/>
      <c r="Y160" s="20"/>
      <c r="Z160" s="3"/>
      <c r="AA160" s="21"/>
      <c r="AB160" s="3"/>
      <c r="AC160" s="3"/>
      <c r="AD160" s="3"/>
      <c r="AE160" s="18">
        <v>0.005</v>
      </c>
      <c r="AF160" s="3">
        <v>0.49</v>
      </c>
      <c r="AG160" s="19">
        <f t="shared" si="166"/>
        <v>0.00245</v>
      </c>
      <c r="AH160" s="29"/>
      <c r="AI160" s="3"/>
      <c r="AJ160" s="19"/>
      <c r="AK160" s="30"/>
      <c r="AL160" s="21"/>
      <c r="AM160" s="21"/>
      <c r="AN160" s="30"/>
      <c r="AO160" s="21"/>
      <c r="AP160" s="19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0.0149185726012095</v>
      </c>
      <c r="AU160" s="27">
        <f t="shared" si="169"/>
        <v>75.9047916666667</v>
      </c>
      <c r="AV160" s="1">
        <f t="shared" si="170"/>
        <v>0.21</v>
      </c>
      <c r="AW160" s="2">
        <f t="shared" si="171"/>
        <v>0.225</v>
      </c>
      <c r="AX160" s="1">
        <f t="shared" si="172"/>
        <v>358.48672681032</v>
      </c>
      <c r="AZ160" s="2"/>
    </row>
    <row r="161" s="1" customFormat="1" spans="1:52">
      <c r="A161" s="6"/>
      <c r="B161" s="6"/>
      <c r="C161" s="9">
        <v>7</v>
      </c>
      <c r="D161" s="12">
        <v>20.3281240245161</v>
      </c>
      <c r="E161" s="13">
        <f t="shared" si="173"/>
        <v>18.67353436</v>
      </c>
      <c r="F161" s="9" t="s">
        <v>107</v>
      </c>
      <c r="G161" s="6">
        <v>8</v>
      </c>
      <c r="H161" s="11">
        <f t="shared" si="156"/>
        <v>20.3281240245161</v>
      </c>
      <c r="I161" s="11">
        <f t="shared" si="157"/>
        <v>293.478124024516</v>
      </c>
      <c r="J161" s="11">
        <f t="shared" si="158"/>
        <v>0.20583406570323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2.5933657677079</v>
      </c>
      <c r="P161" s="11">
        <f t="shared" si="161"/>
        <v>0.533803019822895</v>
      </c>
      <c r="Q161" s="17">
        <f t="shared" si="162"/>
        <v>0.112098634162808</v>
      </c>
      <c r="R161" s="11">
        <f t="shared" si="163"/>
        <v>0.1594000625</v>
      </c>
      <c r="S161" s="18">
        <f t="shared" si="164"/>
        <v>0.703253389018013</v>
      </c>
      <c r="T161" s="3">
        <v>0.01</v>
      </c>
      <c r="U161" s="19">
        <f t="shared" si="165"/>
        <v>0.00703253389018013</v>
      </c>
      <c r="V161" s="18"/>
      <c r="W161" s="3"/>
      <c r="X161" s="3"/>
      <c r="Y161" s="20"/>
      <c r="Z161" s="3"/>
      <c r="AA161" s="21"/>
      <c r="AB161" s="3"/>
      <c r="AC161" s="3"/>
      <c r="AD161" s="3"/>
      <c r="AE161" s="18">
        <v>0.005</v>
      </c>
      <c r="AF161" s="3">
        <v>0.49</v>
      </c>
      <c r="AG161" s="19">
        <f t="shared" si="166"/>
        <v>0.00245</v>
      </c>
      <c r="AH161" s="29"/>
      <c r="AI161" s="3"/>
      <c r="AJ161" s="19"/>
      <c r="AK161" s="30"/>
      <c r="AL161" s="21"/>
      <c r="AM161" s="21"/>
      <c r="AN161" s="30"/>
      <c r="AO161" s="21"/>
      <c r="AP161" s="19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0.0169825338901801</v>
      </c>
      <c r="AU161" s="27">
        <f t="shared" si="169"/>
        <v>75.9047916666667</v>
      </c>
      <c r="AV161" s="1">
        <f t="shared" si="170"/>
        <v>0.21</v>
      </c>
      <c r="AW161" s="2">
        <f t="shared" si="171"/>
        <v>0.225</v>
      </c>
      <c r="AX161" s="1">
        <f t="shared" si="172"/>
        <v>408.08280724809</v>
      </c>
      <c r="AZ161" s="2"/>
    </row>
    <row r="162" s="1" customFormat="1" spans="1:52">
      <c r="A162" s="6"/>
      <c r="B162" s="6"/>
      <c r="C162" s="9">
        <v>8</v>
      </c>
      <c r="D162" s="12">
        <v>19.413004363871</v>
      </c>
      <c r="E162" s="13">
        <f t="shared" si="173"/>
        <v>20.3281240245161</v>
      </c>
      <c r="F162" s="9" t="s">
        <v>107</v>
      </c>
      <c r="G162" s="6">
        <v>9</v>
      </c>
      <c r="H162" s="11">
        <f t="shared" si="156"/>
        <v>19.413004363871</v>
      </c>
      <c r="I162" s="11">
        <f t="shared" si="157"/>
        <v>292.563004363871</v>
      </c>
      <c r="J162" s="11">
        <f t="shared" si="158"/>
        <v>0.185544354238603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2.81861066455167</v>
      </c>
      <c r="P162" s="11">
        <f t="shared" si="161"/>
        <v>0.522977295604279</v>
      </c>
      <c r="Q162" s="17">
        <f t="shared" si="162"/>
        <v>0.109825232076899</v>
      </c>
      <c r="R162" s="11">
        <f t="shared" si="163"/>
        <v>0.1594000625</v>
      </c>
      <c r="S162" s="18">
        <f t="shared" si="164"/>
        <v>0.688991148149007</v>
      </c>
      <c r="T162" s="3">
        <v>0.01</v>
      </c>
      <c r="U162" s="19">
        <f t="shared" si="165"/>
        <v>0.00688991148149007</v>
      </c>
      <c r="V162" s="18"/>
      <c r="W162" s="3"/>
      <c r="X162" s="3"/>
      <c r="Y162" s="20"/>
      <c r="Z162" s="3"/>
      <c r="AA162" s="21"/>
      <c r="AB162" s="3"/>
      <c r="AC162" s="3"/>
      <c r="AD162" s="3"/>
      <c r="AE162" s="18">
        <v>0.001</v>
      </c>
      <c r="AF162" s="3">
        <v>0.49</v>
      </c>
      <c r="AG162" s="19">
        <f t="shared" si="166"/>
        <v>0.00049</v>
      </c>
      <c r="AH162" s="29"/>
      <c r="AI162" s="3"/>
      <c r="AJ162" s="19"/>
      <c r="AK162" s="30"/>
      <c r="AL162" s="21"/>
      <c r="AM162" s="21"/>
      <c r="AN162" s="30"/>
      <c r="AO162" s="21"/>
      <c r="AP162" s="19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0.0123799114814901</v>
      </c>
      <c r="AU162" s="27">
        <f t="shared" si="169"/>
        <v>75.9047916666667</v>
      </c>
      <c r="AV162" s="1">
        <f t="shared" si="170"/>
        <v>0.21</v>
      </c>
      <c r="AW162" s="2">
        <f t="shared" si="171"/>
        <v>0.225</v>
      </c>
      <c r="AX162" s="1">
        <f t="shared" si="172"/>
        <v>297.483818582018</v>
      </c>
      <c r="AZ162" s="2"/>
    </row>
    <row r="163" s="1" customFormat="1" spans="1:52">
      <c r="A163" s="6"/>
      <c r="B163" s="6"/>
      <c r="C163" s="9">
        <v>9</v>
      </c>
      <c r="D163" s="12">
        <v>12.4097810623</v>
      </c>
      <c r="E163" s="13">
        <f t="shared" si="173"/>
        <v>19.413004363871</v>
      </c>
      <c r="F163" s="9" t="s">
        <v>107</v>
      </c>
      <c r="G163" s="6">
        <v>10</v>
      </c>
      <c r="H163" s="11">
        <f t="shared" si="156"/>
        <v>12.4097810623</v>
      </c>
      <c r="I163" s="11">
        <f t="shared" si="157"/>
        <v>285.5597810623</v>
      </c>
      <c r="J163" s="11">
        <f t="shared" si="158"/>
        <v>0.0820306241356644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3.05468128561406</v>
      </c>
      <c r="P163" s="11">
        <f t="shared" si="161"/>
        <v>0.250577412394455</v>
      </c>
      <c r="Q163" s="17">
        <f t="shared" si="162"/>
        <v>0.0526212566028356</v>
      </c>
      <c r="R163" s="11">
        <f t="shared" si="163"/>
        <v>0.1594000625</v>
      </c>
      <c r="S163" s="18">
        <f t="shared" si="164"/>
        <v>0.330120677354412</v>
      </c>
      <c r="T163" s="3">
        <v>0.01</v>
      </c>
      <c r="U163" s="19">
        <f t="shared" si="165"/>
        <v>0.00330120677354412</v>
      </c>
      <c r="V163" s="18"/>
      <c r="W163" s="3"/>
      <c r="X163" s="3"/>
      <c r="Y163" s="20"/>
      <c r="Z163" s="3"/>
      <c r="AA163" s="21"/>
      <c r="AB163" s="3"/>
      <c r="AC163" s="3"/>
      <c r="AD163" s="3"/>
      <c r="AE163" s="18">
        <v>0.001</v>
      </c>
      <c r="AF163" s="3">
        <v>0.49</v>
      </c>
      <c r="AG163" s="19">
        <f t="shared" si="166"/>
        <v>0.00049</v>
      </c>
      <c r="AH163" s="29"/>
      <c r="AI163" s="3"/>
      <c r="AJ163" s="19"/>
      <c r="AK163" s="30"/>
      <c r="AL163" s="21"/>
      <c r="AM163" s="21"/>
      <c r="AN163" s="30"/>
      <c r="AO163" s="21"/>
      <c r="AP163" s="19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0.00879120677354412</v>
      </c>
      <c r="AU163" s="27">
        <f t="shared" si="169"/>
        <v>75.9047916666667</v>
      </c>
      <c r="AV163" s="1">
        <f t="shared" si="170"/>
        <v>0.21</v>
      </c>
      <c r="AW163" s="2">
        <f t="shared" si="171"/>
        <v>0.225</v>
      </c>
      <c r="AX163" s="1">
        <f t="shared" si="172"/>
        <v>211.248825554869</v>
      </c>
      <c r="AZ163" s="2"/>
    </row>
    <row r="164" s="1" customFormat="1" spans="1:52">
      <c r="A164" s="6"/>
      <c r="B164" s="6"/>
      <c r="C164" s="9">
        <v>10</v>
      </c>
      <c r="D164" s="12">
        <v>5.73990131345161</v>
      </c>
      <c r="E164" s="13">
        <f t="shared" si="173"/>
        <v>12.4097810623</v>
      </c>
      <c r="F164" s="9" t="s">
        <v>107</v>
      </c>
      <c r="G164" s="6">
        <v>11</v>
      </c>
      <c r="H164" s="11">
        <f t="shared" si="156"/>
        <v>5.73990131345161</v>
      </c>
      <c r="I164" s="11">
        <f t="shared" si="157"/>
        <v>278.889901313452</v>
      </c>
      <c r="J164" s="11">
        <f t="shared" si="158"/>
        <v>0.0362931945268982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2.66389867955863</v>
      </c>
      <c r="O164" s="11">
        <f t="shared" si="174"/>
        <v>0.899253110327647</v>
      </c>
      <c r="P164" s="11">
        <f t="shared" si="161"/>
        <v>0.0326367680620395</v>
      </c>
      <c r="Q164" s="17">
        <f t="shared" si="162"/>
        <v>0.0068537212930283</v>
      </c>
      <c r="R164" s="11">
        <f t="shared" si="163"/>
        <v>0.1594000625</v>
      </c>
      <c r="S164" s="18">
        <f t="shared" si="164"/>
        <v>0.0429969799605838</v>
      </c>
      <c r="T164" s="3">
        <v>0.01</v>
      </c>
      <c r="U164" s="19">
        <f t="shared" si="165"/>
        <v>0.000429969799605838</v>
      </c>
      <c r="V164" s="18"/>
      <c r="W164" s="3"/>
      <c r="X164" s="3"/>
      <c r="Y164" s="20"/>
      <c r="Z164" s="3"/>
      <c r="AA164" s="21"/>
      <c r="AB164" s="3"/>
      <c r="AC164" s="3"/>
      <c r="AD164" s="3"/>
      <c r="AE164" s="18">
        <v>0.001</v>
      </c>
      <c r="AF164" s="3">
        <v>0.49</v>
      </c>
      <c r="AG164" s="19">
        <f t="shared" si="166"/>
        <v>0.00049</v>
      </c>
      <c r="AH164" s="29"/>
      <c r="AI164" s="3"/>
      <c r="AJ164" s="19"/>
      <c r="AK164" s="30"/>
      <c r="AL164" s="21"/>
      <c r="AM164" s="21"/>
      <c r="AN164" s="30"/>
      <c r="AO164" s="21"/>
      <c r="AP164" s="19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0.00591996979960584</v>
      </c>
      <c r="AU164" s="27">
        <f t="shared" si="169"/>
        <v>75.9047916666667</v>
      </c>
      <c r="AV164" s="1">
        <f t="shared" si="170"/>
        <v>0.21</v>
      </c>
      <c r="AW164" s="2">
        <f t="shared" si="171"/>
        <v>0.225</v>
      </c>
      <c r="AX164" s="1">
        <f t="shared" si="172"/>
        <v>142.254266075334</v>
      </c>
      <c r="AZ164" s="2"/>
    </row>
    <row r="165" s="1" customFormat="1" spans="1:52">
      <c r="A165" s="6"/>
      <c r="B165" s="6"/>
      <c r="C165" s="9">
        <v>11</v>
      </c>
      <c r="D165" s="12">
        <v>-2.0853764303</v>
      </c>
      <c r="E165" s="13">
        <f t="shared" si="173"/>
        <v>5.73990131345161</v>
      </c>
      <c r="F165" s="9" t="s">
        <v>109</v>
      </c>
      <c r="G165" s="6">
        <v>12</v>
      </c>
      <c r="H165" s="11">
        <f t="shared" si="156"/>
        <v>-2.0853764303</v>
      </c>
      <c r="I165" s="11">
        <f t="shared" si="157"/>
        <v>271.0646235697</v>
      </c>
      <c r="J165" s="11">
        <f t="shared" si="158"/>
        <v>0.0132466907583073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1.62566425893227</v>
      </c>
      <c r="P165" s="11">
        <f t="shared" si="161"/>
        <v>0.0215346717149087</v>
      </c>
      <c r="Q165" s="17">
        <f t="shared" si="162"/>
        <v>0.00452228106013083</v>
      </c>
      <c r="R165" s="11">
        <f t="shared" si="163"/>
        <v>0.1594000625</v>
      </c>
      <c r="S165" s="18">
        <f t="shared" si="164"/>
        <v>0.0283706354263872</v>
      </c>
      <c r="T165" s="3">
        <v>0.01</v>
      </c>
      <c r="U165" s="19">
        <f t="shared" si="165"/>
        <v>0.000283706354263872</v>
      </c>
      <c r="V165" s="18"/>
      <c r="W165" s="3"/>
      <c r="X165" s="3"/>
      <c r="Y165" s="20"/>
      <c r="Z165" s="3"/>
      <c r="AA165" s="21"/>
      <c r="AB165" s="3"/>
      <c r="AC165" s="3"/>
      <c r="AD165" s="3"/>
      <c r="AE165" s="18">
        <v>0.001</v>
      </c>
      <c r="AF165" s="3">
        <v>0.49</v>
      </c>
      <c r="AG165" s="19">
        <f t="shared" si="166"/>
        <v>0.00049</v>
      </c>
      <c r="AH165" s="29"/>
      <c r="AI165" s="3"/>
      <c r="AJ165" s="19"/>
      <c r="AK165" s="30"/>
      <c r="AL165" s="21"/>
      <c r="AM165" s="21"/>
      <c r="AN165" s="30"/>
      <c r="AO165" s="21"/>
      <c r="AP165" s="19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0.00577370635426387</v>
      </c>
      <c r="AU165" s="27">
        <f t="shared" si="169"/>
        <v>75.9047916666667</v>
      </c>
      <c r="AV165" s="1">
        <f t="shared" si="170"/>
        <v>0.21</v>
      </c>
      <c r="AW165" s="2">
        <f t="shared" si="171"/>
        <v>0.225</v>
      </c>
      <c r="AX165" s="1">
        <f t="shared" si="172"/>
        <v>138.739619924241</v>
      </c>
      <c r="AY165" s="1">
        <f>SUM(AX154:AX165)</f>
        <v>2563.83251790336</v>
      </c>
      <c r="AZ165" s="2"/>
    </row>
    <row r="166" s="1" customFormat="1" spans="1:46">
      <c r="A166" s="6"/>
      <c r="B166" s="6"/>
      <c r="C166" s="9">
        <v>12</v>
      </c>
      <c r="D166" s="12">
        <v>-10.1954485333871</v>
      </c>
      <c r="E166" s="13">
        <f t="shared" si="173"/>
        <v>-2.0853764303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selection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654.1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24.7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225.37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1511.75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158.88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0.5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0.9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6288706.61376188</v>
      </c>
      <c r="J16" s="7" t="s">
        <v>35</v>
      </c>
      <c r="K16" s="7">
        <f>I16/(10000*1000)</f>
        <v>0.628870661376188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12481008.8196113</v>
      </c>
      <c r="J17" s="7" t="s">
        <v>35</v>
      </c>
      <c r="K17" s="7">
        <f>I17/(10000*1000)</f>
        <v>1.24810088196113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-12</v>
      </c>
      <c r="E29" s="9"/>
      <c r="F29" s="9"/>
      <c r="G29" s="6">
        <v>1</v>
      </c>
      <c r="H29" s="11">
        <f t="shared" ref="H29:H40" si="0">E30</f>
        <v>-12</v>
      </c>
      <c r="I29" s="11">
        <f t="shared" ref="I29:I40" si="1">H29+273.15</f>
        <v>261.15</v>
      </c>
      <c r="J29" s="11">
        <f t="shared" ref="J29:J40" si="2">EXP(($C$18*(I29-$C$16))/($C$19*I29*$C$16))</f>
        <v>0.00338724017142846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0.00336491261329846</v>
      </c>
      <c r="Q29" s="17">
        <f t="shared" ref="Q29:Q40" si="6">P29*$B$31</f>
        <v>0.000437438639728799</v>
      </c>
      <c r="R29" s="11">
        <f t="shared" ref="R29:R40" si="7">L29*$B$31</f>
        <v>0.129143083333333</v>
      </c>
      <c r="S29" s="18">
        <f t="shared" ref="S29:S40" si="8">Q29/R29</f>
        <v>0.00338724017142847</v>
      </c>
      <c r="T29" s="3">
        <v>0.01</v>
      </c>
      <c r="U29" s="19">
        <f t="shared" ref="U29:U40" si="9">S29*T29</f>
        <v>3.38724017142847e-5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0.0219338724017143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2.05833333333333</v>
      </c>
      <c r="AU29" s="1">
        <f t="shared" ref="AU29:AU40" si="17">AT29*10000*AS29*0.67*AR29*AQ29</f>
        <v>3906.40236047614</v>
      </c>
    </row>
    <row r="30" s="1" customFormat="1" spans="1:47">
      <c r="A30" s="6" t="s">
        <v>108</v>
      </c>
      <c r="B30" s="6">
        <v>1</v>
      </c>
      <c r="C30" s="9">
        <v>1</v>
      </c>
      <c r="D30" s="31">
        <v>-14.0571116058064</v>
      </c>
      <c r="E30" s="13">
        <f t="shared" ref="E30:E41" si="18">D29</f>
        <v>-12</v>
      </c>
      <c r="F30" s="9" t="s">
        <v>107</v>
      </c>
      <c r="G30" s="6">
        <v>2</v>
      </c>
      <c r="H30" s="11">
        <f t="shared" si="0"/>
        <v>-14.0571116058064</v>
      </c>
      <c r="I30" s="11">
        <f t="shared" si="1"/>
        <v>259.092888394194</v>
      </c>
      <c r="J30" s="11">
        <f t="shared" si="2"/>
        <v>0.00251932417551583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1.98345175405337</v>
      </c>
      <c r="P30" s="11">
        <f t="shared" si="5"/>
        <v>0.00499695795495594</v>
      </c>
      <c r="Q30" s="17">
        <f t="shared" si="6"/>
        <v>0.000649604534144272</v>
      </c>
      <c r="R30" s="11">
        <f t="shared" si="7"/>
        <v>0.129143083333333</v>
      </c>
      <c r="S30" s="18">
        <f t="shared" si="8"/>
        <v>0.00503011479497952</v>
      </c>
      <c r="T30" s="3">
        <v>0.01</v>
      </c>
      <c r="U30" s="19">
        <f t="shared" si="9"/>
        <v>5.03011479497952e-5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0.0219503011479498</v>
      </c>
      <c r="AR30" s="27">
        <f t="shared" si="15"/>
        <v>99.3408333333333</v>
      </c>
      <c r="AS30" s="1">
        <f t="shared" si="16"/>
        <v>0.13</v>
      </c>
      <c r="AT30" s="2">
        <f>$E$4/12</f>
        <v>2.05833333333333</v>
      </c>
      <c r="AU30" s="1">
        <f t="shared" si="17"/>
        <v>3909.32830496504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31">
        <v>-11.9887623264643</v>
      </c>
      <c r="E31" s="13">
        <f t="shared" si="18"/>
        <v>-14.0571116058064</v>
      </c>
      <c r="F31" s="9" t="s">
        <v>107</v>
      </c>
      <c r="G31" s="6">
        <v>3</v>
      </c>
      <c r="H31" s="11">
        <f t="shared" si="0"/>
        <v>-11.9887623264643</v>
      </c>
      <c r="I31" s="11">
        <f t="shared" si="1"/>
        <v>261.161237673536</v>
      </c>
      <c r="J31" s="11">
        <f t="shared" si="2"/>
        <v>0.00339267878047851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2.97186312943174</v>
      </c>
      <c r="P31" s="11">
        <f t="shared" si="5"/>
        <v>0.0100825769777096</v>
      </c>
      <c r="Q31" s="17">
        <f t="shared" si="6"/>
        <v>0.00131073500710224</v>
      </c>
      <c r="R31" s="11">
        <f t="shared" si="7"/>
        <v>0.129143083333333</v>
      </c>
      <c r="S31" s="18">
        <f t="shared" si="8"/>
        <v>0.0101494789598533</v>
      </c>
      <c r="T31" s="3">
        <v>0.01</v>
      </c>
      <c r="U31" s="19">
        <f t="shared" si="9"/>
        <v>0.000101494789598533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0.0220014947895985</v>
      </c>
      <c r="AR31" s="27">
        <f t="shared" si="15"/>
        <v>99.3408333333333</v>
      </c>
      <c r="AS31" s="1">
        <f t="shared" si="16"/>
        <v>0.13</v>
      </c>
      <c r="AT31" s="2">
        <f>$E$4/12</f>
        <v>2.05833333333333</v>
      </c>
      <c r="AU31" s="1">
        <f t="shared" si="17"/>
        <v>3918.44584512919</v>
      </c>
    </row>
    <row r="32" s="1" customFormat="1" spans="1:47">
      <c r="A32" s="6"/>
      <c r="B32" s="6"/>
      <c r="C32" s="9">
        <v>3</v>
      </c>
      <c r="D32" s="31">
        <v>-6.12034704077419</v>
      </c>
      <c r="E32" s="13">
        <f t="shared" si="18"/>
        <v>-11.9887623264643</v>
      </c>
      <c r="F32" s="9" t="s">
        <v>107</v>
      </c>
      <c r="G32" s="6">
        <v>4</v>
      </c>
      <c r="H32" s="11">
        <f t="shared" si="0"/>
        <v>-6.12034704077419</v>
      </c>
      <c r="I32" s="11">
        <f t="shared" si="1"/>
        <v>267.029652959226</v>
      </c>
      <c r="J32" s="11">
        <f t="shared" si="2"/>
        <v>0.00769805580441208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3.95518888578737</v>
      </c>
      <c r="P32" s="11">
        <f t="shared" si="5"/>
        <v>0.0304472647597816</v>
      </c>
      <c r="Q32" s="17">
        <f t="shared" si="6"/>
        <v>0.00395814441877161</v>
      </c>
      <c r="R32" s="11">
        <f t="shared" si="7"/>
        <v>0.129143083333333</v>
      </c>
      <c r="S32" s="18">
        <f t="shared" si="8"/>
        <v>0.0306492946939728</v>
      </c>
      <c r="T32" s="3">
        <v>0.01</v>
      </c>
      <c r="U32" s="19">
        <f t="shared" si="9"/>
        <v>0.000306492946939728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0.0222064929469397</v>
      </c>
      <c r="AR32" s="27">
        <f t="shared" si="15"/>
        <v>99.3408333333333</v>
      </c>
      <c r="AS32" s="1">
        <f t="shared" si="16"/>
        <v>0.13</v>
      </c>
      <c r="AT32" s="2">
        <f>$E$4/12</f>
        <v>2.05833333333333</v>
      </c>
      <c r="AU32" s="1">
        <f t="shared" si="17"/>
        <v>3954.95582709063</v>
      </c>
    </row>
    <row r="33" s="1" customFormat="1" spans="1:47">
      <c r="A33" s="6"/>
      <c r="B33" s="6"/>
      <c r="C33" s="9">
        <v>4</v>
      </c>
      <c r="D33" s="31">
        <v>-1.87669991723333</v>
      </c>
      <c r="E33" s="13">
        <f t="shared" si="18"/>
        <v>-6.12034704077419</v>
      </c>
      <c r="F33" s="9" t="s">
        <v>107</v>
      </c>
      <c r="G33" s="6">
        <v>5</v>
      </c>
      <c r="H33" s="11">
        <f t="shared" si="0"/>
        <v>-1.87669991723333</v>
      </c>
      <c r="I33" s="11">
        <f t="shared" si="1"/>
        <v>271.273300082767</v>
      </c>
      <c r="J33" s="11">
        <f t="shared" si="2"/>
        <v>0.0136178248332813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3.72850453997621</v>
      </c>
      <c r="O33" s="11">
        <f t="shared" si="19"/>
        <v>1.18964541438471</v>
      </c>
      <c r="P33" s="11">
        <f t="shared" si="5"/>
        <v>0.0162003828668074</v>
      </c>
      <c r="Q33" s="17">
        <f t="shared" si="6"/>
        <v>0.00210604977268496</v>
      </c>
      <c r="R33" s="11">
        <f t="shared" si="7"/>
        <v>0.129143083333333</v>
      </c>
      <c r="S33" s="18">
        <f t="shared" si="8"/>
        <v>0.0163078789690115</v>
      </c>
      <c r="T33" s="3">
        <v>0.01</v>
      </c>
      <c r="U33" s="19">
        <f t="shared" si="9"/>
        <v>0.000163078789690115</v>
      </c>
      <c r="V33" s="18"/>
      <c r="W33" s="3"/>
      <c r="X33" s="19"/>
      <c r="Y33" s="20">
        <v>0.02</v>
      </c>
      <c r="Z33" s="3">
        <v>0.21</v>
      </c>
      <c r="AA33" s="21">
        <f t="shared" si="10"/>
        <v>0.0042</v>
      </c>
      <c r="AB33" s="3">
        <v>0.01</v>
      </c>
      <c r="AC33" s="3">
        <v>0.29</v>
      </c>
      <c r="AD33" s="21">
        <f t="shared" si="11"/>
        <v>0.0029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0.0220630787896901</v>
      </c>
      <c r="AR33" s="27">
        <f t="shared" si="15"/>
        <v>99.3408333333333</v>
      </c>
      <c r="AS33" s="1">
        <f t="shared" si="16"/>
        <v>0.13</v>
      </c>
      <c r="AT33" s="2">
        <f>$E$4/12</f>
        <v>2.05833333333333</v>
      </c>
      <c r="AU33" s="1">
        <f t="shared" si="17"/>
        <v>3929.41389850889</v>
      </c>
    </row>
    <row r="34" s="1" customFormat="1" spans="1:47">
      <c r="A34" s="6"/>
      <c r="B34" s="6"/>
      <c r="C34" s="9">
        <v>5</v>
      </c>
      <c r="D34" s="31">
        <v>3.25154993203226</v>
      </c>
      <c r="E34" s="13">
        <f t="shared" si="18"/>
        <v>-1.87669991723333</v>
      </c>
      <c r="F34" s="9" t="s">
        <v>109</v>
      </c>
      <c r="G34" s="6">
        <v>6</v>
      </c>
      <c r="H34" s="11">
        <f t="shared" si="0"/>
        <v>3.25154993203226</v>
      </c>
      <c r="I34" s="11">
        <f t="shared" si="1"/>
        <v>276.401549932032</v>
      </c>
      <c r="J34" s="11">
        <f t="shared" si="2"/>
        <v>0.0265047280043138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2.16685336485124</v>
      </c>
      <c r="P34" s="11">
        <f t="shared" si="5"/>
        <v>0.0574318590606143</v>
      </c>
      <c r="Q34" s="17">
        <f t="shared" si="6"/>
        <v>0.00746614167787985</v>
      </c>
      <c r="R34" s="11">
        <f t="shared" si="7"/>
        <v>0.129143083333333</v>
      </c>
      <c r="S34" s="18">
        <f t="shared" si="8"/>
        <v>0.0578129427079644</v>
      </c>
      <c r="T34" s="3">
        <v>0.01</v>
      </c>
      <c r="U34" s="19">
        <f t="shared" si="9"/>
        <v>0.000578129427079644</v>
      </c>
      <c r="V34" s="18"/>
      <c r="W34" s="3"/>
      <c r="X34" s="19"/>
      <c r="Y34" s="20">
        <v>0.02</v>
      </c>
      <c r="Z34" s="3">
        <v>0.21</v>
      </c>
      <c r="AA34" s="21">
        <f t="shared" si="10"/>
        <v>0.0042</v>
      </c>
      <c r="AB34" s="3">
        <v>0.01</v>
      </c>
      <c r="AC34" s="3">
        <v>0.29</v>
      </c>
      <c r="AD34" s="21">
        <f t="shared" si="11"/>
        <v>0.0029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0.0224781294270796</v>
      </c>
      <c r="AR34" s="27">
        <f t="shared" si="15"/>
        <v>99.3408333333333</v>
      </c>
      <c r="AS34" s="1">
        <f t="shared" si="16"/>
        <v>0.13</v>
      </c>
      <c r="AT34" s="2">
        <f>$E$4/12</f>
        <v>2.05833333333333</v>
      </c>
      <c r="AU34" s="1">
        <f t="shared" si="17"/>
        <v>4003.33403262478</v>
      </c>
    </row>
    <row r="35" s="1" customFormat="1" spans="1:47">
      <c r="A35" s="6"/>
      <c r="B35" s="6"/>
      <c r="C35" s="9">
        <v>6</v>
      </c>
      <c r="D35" s="31">
        <v>7.9924610157</v>
      </c>
      <c r="E35" s="13">
        <f t="shared" si="18"/>
        <v>3.25154993203226</v>
      </c>
      <c r="F35" s="9" t="s">
        <v>107</v>
      </c>
      <c r="G35" s="6">
        <v>7</v>
      </c>
      <c r="H35" s="11">
        <f t="shared" si="0"/>
        <v>7.9924610157</v>
      </c>
      <c r="I35" s="11">
        <f t="shared" si="1"/>
        <v>281.1424610157</v>
      </c>
      <c r="J35" s="11">
        <f t="shared" si="2"/>
        <v>0.0480074521006103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3.10282983912396</v>
      </c>
      <c r="P35" s="11">
        <f t="shared" si="5"/>
        <v>0.148958954878088</v>
      </c>
      <c r="Q35" s="17">
        <f t="shared" si="6"/>
        <v>0.0193646641341514</v>
      </c>
      <c r="R35" s="11">
        <f t="shared" si="7"/>
        <v>0.129143083333333</v>
      </c>
      <c r="S35" s="18">
        <f t="shared" si="8"/>
        <v>0.149947357878772</v>
      </c>
      <c r="T35" s="3">
        <v>0.01</v>
      </c>
      <c r="U35" s="19">
        <f t="shared" si="9"/>
        <v>0.00149947357878772</v>
      </c>
      <c r="V35" s="18"/>
      <c r="W35" s="3"/>
      <c r="X35" s="19"/>
      <c r="Y35" s="20">
        <v>0.02</v>
      </c>
      <c r="Z35" s="3">
        <v>0.21</v>
      </c>
      <c r="AA35" s="21">
        <f t="shared" si="10"/>
        <v>0.0042</v>
      </c>
      <c r="AB35" s="3">
        <v>0.01</v>
      </c>
      <c r="AC35" s="3">
        <v>0.29</v>
      </c>
      <c r="AD35" s="21">
        <f t="shared" si="11"/>
        <v>0.0029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0.0233994735787877</v>
      </c>
      <c r="AR35" s="27">
        <f t="shared" si="15"/>
        <v>99.3408333333333</v>
      </c>
      <c r="AS35" s="1">
        <f t="shared" si="16"/>
        <v>0.13</v>
      </c>
      <c r="AT35" s="2">
        <f>$E$4/12</f>
        <v>2.05833333333333</v>
      </c>
      <c r="AU35" s="1">
        <f t="shared" si="17"/>
        <v>4167.42457273214</v>
      </c>
    </row>
    <row r="36" s="1" customFormat="1" spans="1:47">
      <c r="A36" s="6"/>
      <c r="B36" s="6"/>
      <c r="C36" s="9">
        <v>7</v>
      </c>
      <c r="D36" s="31">
        <v>10.9242755819355</v>
      </c>
      <c r="E36" s="13">
        <f t="shared" si="18"/>
        <v>7.9924610157</v>
      </c>
      <c r="F36" s="9" t="s">
        <v>107</v>
      </c>
      <c r="G36" s="6">
        <v>8</v>
      </c>
      <c r="H36" s="11">
        <f t="shared" si="0"/>
        <v>10.9242755819355</v>
      </c>
      <c r="I36" s="11">
        <f t="shared" si="1"/>
        <v>284.074275581935</v>
      </c>
      <c r="J36" s="11">
        <f t="shared" si="2"/>
        <v>0.0686340417636627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3.9472792175792</v>
      </c>
      <c r="P36" s="11">
        <f t="shared" si="5"/>
        <v>0.270917726672169</v>
      </c>
      <c r="Q36" s="17">
        <f t="shared" si="6"/>
        <v>0.035219304467382</v>
      </c>
      <c r="R36" s="11">
        <f t="shared" si="7"/>
        <v>0.129143083333333</v>
      </c>
      <c r="S36" s="18">
        <f t="shared" si="8"/>
        <v>0.272715375522489</v>
      </c>
      <c r="T36" s="3">
        <v>0.01</v>
      </c>
      <c r="U36" s="19">
        <f t="shared" si="9"/>
        <v>0.00272715375522489</v>
      </c>
      <c r="V36" s="18"/>
      <c r="W36" s="3"/>
      <c r="X36" s="19"/>
      <c r="Y36" s="20">
        <v>0.02</v>
      </c>
      <c r="Z36" s="3">
        <v>0.21</v>
      </c>
      <c r="AA36" s="21">
        <f t="shared" si="10"/>
        <v>0.0042</v>
      </c>
      <c r="AB36" s="3">
        <v>0.01</v>
      </c>
      <c r="AC36" s="3">
        <v>0.29</v>
      </c>
      <c r="AD36" s="21">
        <f t="shared" si="11"/>
        <v>0.0029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0.0246271537552249</v>
      </c>
      <c r="AR36" s="27">
        <f t="shared" si="15"/>
        <v>99.3408333333333</v>
      </c>
      <c r="AS36" s="1">
        <f t="shared" si="16"/>
        <v>0.13</v>
      </c>
      <c r="AT36" s="2">
        <f>$E$4/12</f>
        <v>2.05833333333333</v>
      </c>
      <c r="AU36" s="1">
        <f t="shared" si="17"/>
        <v>4386.07327512767</v>
      </c>
    </row>
    <row r="37" s="1" customFormat="1" spans="1:47">
      <c r="A37" s="6"/>
      <c r="B37" s="6"/>
      <c r="C37" s="9">
        <v>8</v>
      </c>
      <c r="D37" s="31">
        <v>10.5454112561935</v>
      </c>
      <c r="E37" s="13">
        <f t="shared" si="18"/>
        <v>10.9242755819355</v>
      </c>
      <c r="F37" s="9" t="s">
        <v>107</v>
      </c>
      <c r="G37" s="6">
        <v>9</v>
      </c>
      <c r="H37" s="11">
        <f t="shared" si="0"/>
        <v>10.5454112561935</v>
      </c>
      <c r="I37" s="11">
        <f t="shared" si="1"/>
        <v>283.695411256193</v>
      </c>
      <c r="J37" s="11">
        <f t="shared" si="2"/>
        <v>0.0655632304489145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4.66976982424037</v>
      </c>
      <c r="P37" s="11">
        <f t="shared" si="5"/>
        <v>0.306165195130058</v>
      </c>
      <c r="Q37" s="17">
        <f t="shared" si="6"/>
        <v>0.0398014753669075</v>
      </c>
      <c r="R37" s="11">
        <f t="shared" si="7"/>
        <v>0.129143083333333</v>
      </c>
      <c r="S37" s="18">
        <f t="shared" si="8"/>
        <v>0.308196725210404</v>
      </c>
      <c r="T37" s="3">
        <v>0.01</v>
      </c>
      <c r="U37" s="19">
        <f t="shared" si="9"/>
        <v>0.00308196725210404</v>
      </c>
      <c r="V37" s="18"/>
      <c r="W37" s="3"/>
      <c r="X37" s="19"/>
      <c r="Y37" s="20">
        <v>0.02</v>
      </c>
      <c r="Z37" s="3">
        <v>0.21</v>
      </c>
      <c r="AA37" s="21">
        <f t="shared" si="10"/>
        <v>0.0042</v>
      </c>
      <c r="AB37" s="3">
        <v>0.01</v>
      </c>
      <c r="AC37" s="3">
        <v>0.29</v>
      </c>
      <c r="AD37" s="21">
        <f t="shared" si="11"/>
        <v>0.0029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0.024981967252104</v>
      </c>
      <c r="AR37" s="27">
        <f t="shared" si="15"/>
        <v>99.3408333333333</v>
      </c>
      <c r="AS37" s="1">
        <f t="shared" si="16"/>
        <v>0.13</v>
      </c>
      <c r="AT37" s="2">
        <f>$E$4/12</f>
        <v>2.05833333333333</v>
      </c>
      <c r="AU37" s="1">
        <f t="shared" si="17"/>
        <v>4449.26523030788</v>
      </c>
    </row>
    <row r="38" s="1" customFormat="1" spans="1:47">
      <c r="A38" s="6"/>
      <c r="B38" s="6"/>
      <c r="C38" s="9">
        <v>9</v>
      </c>
      <c r="D38" s="31">
        <v>5.52937398693333</v>
      </c>
      <c r="E38" s="13">
        <f t="shared" si="18"/>
        <v>10.5454112561935</v>
      </c>
      <c r="F38" s="9" t="s">
        <v>107</v>
      </c>
      <c r="G38" s="6">
        <v>10</v>
      </c>
      <c r="H38" s="11">
        <f t="shared" si="0"/>
        <v>5.52937398693333</v>
      </c>
      <c r="I38" s="11">
        <f t="shared" si="1"/>
        <v>278.679373986933</v>
      </c>
      <c r="J38" s="11">
        <f t="shared" si="2"/>
        <v>0.0353484873216187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5.35701296244364</v>
      </c>
      <c r="P38" s="11">
        <f t="shared" si="5"/>
        <v>0.189362304784686</v>
      </c>
      <c r="Q38" s="17">
        <f t="shared" si="6"/>
        <v>0.0246170996220092</v>
      </c>
      <c r="R38" s="11">
        <f t="shared" si="7"/>
        <v>0.129143083333333</v>
      </c>
      <c r="S38" s="18">
        <f t="shared" si="8"/>
        <v>0.190618800377173</v>
      </c>
      <c r="T38" s="3">
        <v>0.01</v>
      </c>
      <c r="U38" s="19">
        <f t="shared" si="9"/>
        <v>0.00190618800377173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0.0238061880037717</v>
      </c>
      <c r="AR38" s="27">
        <f t="shared" si="15"/>
        <v>99.3408333333333</v>
      </c>
      <c r="AS38" s="1">
        <f t="shared" si="16"/>
        <v>0.13</v>
      </c>
      <c r="AT38" s="2">
        <f>$E$4/12</f>
        <v>2.05833333333333</v>
      </c>
      <c r="AU38" s="1">
        <f t="shared" si="17"/>
        <v>4239.86003513928</v>
      </c>
    </row>
    <row r="39" s="1" customFormat="1" spans="1:47">
      <c r="A39" s="6"/>
      <c r="B39" s="6"/>
      <c r="C39" s="9">
        <v>10</v>
      </c>
      <c r="D39" s="31">
        <v>-4.62543874645161</v>
      </c>
      <c r="E39" s="13">
        <f t="shared" si="18"/>
        <v>5.52937398693333</v>
      </c>
      <c r="F39" s="9" t="s">
        <v>107</v>
      </c>
      <c r="G39" s="6">
        <v>11</v>
      </c>
      <c r="H39" s="11">
        <f t="shared" si="0"/>
        <v>-4.62543874645161</v>
      </c>
      <c r="I39" s="11">
        <f t="shared" si="1"/>
        <v>268.524561253548</v>
      </c>
      <c r="J39" s="11">
        <f t="shared" si="2"/>
        <v>0.00943063554366026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4.90926812477601</v>
      </c>
      <c r="O39" s="11">
        <f t="shared" si="19"/>
        <v>1.25179086621628</v>
      </c>
      <c r="P39" s="11">
        <f t="shared" si="5"/>
        <v>0.0118051834361685</v>
      </c>
      <c r="Q39" s="17">
        <f t="shared" si="6"/>
        <v>0.00153467384670191</v>
      </c>
      <c r="R39" s="11">
        <f t="shared" si="7"/>
        <v>0.129143083333333</v>
      </c>
      <c r="S39" s="18">
        <f t="shared" si="8"/>
        <v>0.0118835156098971</v>
      </c>
      <c r="T39" s="3">
        <v>0.01</v>
      </c>
      <c r="U39" s="19">
        <f t="shared" si="9"/>
        <v>0.000118835156098971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0.022018835156099</v>
      </c>
      <c r="AR39" s="27">
        <f t="shared" si="15"/>
        <v>99.3408333333333</v>
      </c>
      <c r="AS39" s="1">
        <f t="shared" si="16"/>
        <v>0.13</v>
      </c>
      <c r="AT39" s="2">
        <f>$E$4/12</f>
        <v>2.05833333333333</v>
      </c>
      <c r="AU39" s="1">
        <f t="shared" si="17"/>
        <v>3921.53414834297</v>
      </c>
    </row>
    <row r="40" s="1" customFormat="1" spans="1:48">
      <c r="A40" s="6"/>
      <c r="B40" s="6"/>
      <c r="C40" s="9">
        <v>11</v>
      </c>
      <c r="D40" s="31">
        <v>-11.665693474</v>
      </c>
      <c r="E40" s="13">
        <f t="shared" si="18"/>
        <v>-4.62543874645161</v>
      </c>
      <c r="F40" s="9" t="s">
        <v>109</v>
      </c>
      <c r="G40" s="6">
        <v>12</v>
      </c>
      <c r="H40" s="11">
        <f t="shared" si="0"/>
        <v>-11.665693474</v>
      </c>
      <c r="I40" s="11">
        <f t="shared" si="1"/>
        <v>261.484306526</v>
      </c>
      <c r="J40" s="11">
        <f t="shared" si="2"/>
        <v>0.00355261255850516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2.23339401611345</v>
      </c>
      <c r="P40" s="11">
        <f t="shared" si="5"/>
        <v>0.0079343836297349</v>
      </c>
      <c r="Q40" s="17">
        <f t="shared" si="6"/>
        <v>0.00103146987186554</v>
      </c>
      <c r="R40" s="11">
        <f t="shared" si="7"/>
        <v>0.129143083333333</v>
      </c>
      <c r="S40" s="18">
        <f t="shared" si="8"/>
        <v>0.00798703147890001</v>
      </c>
      <c r="T40" s="3">
        <v>0.01</v>
      </c>
      <c r="U40" s="19">
        <f t="shared" si="9"/>
        <v>7.98703147890001e-5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0.021979870314789</v>
      </c>
      <c r="AR40" s="27">
        <f t="shared" si="15"/>
        <v>99.3408333333333</v>
      </c>
      <c r="AS40" s="1">
        <f t="shared" si="16"/>
        <v>0.13</v>
      </c>
      <c r="AT40" s="2">
        <f>$E$4/12</f>
        <v>2.05833333333333</v>
      </c>
      <c r="AU40" s="1">
        <f t="shared" si="17"/>
        <v>3914.59454619333</v>
      </c>
      <c r="AV40" s="1">
        <f>SUM(AU29:AU40)</f>
        <v>48700.6320766379</v>
      </c>
    </row>
    <row r="41" s="1" customFormat="1" spans="1:46">
      <c r="A41" s="6"/>
      <c r="B41" s="6"/>
      <c r="C41" s="9">
        <v>12</v>
      </c>
      <c r="D41" s="31">
        <v>-15.8796778041935</v>
      </c>
      <c r="E41" s="13">
        <f t="shared" si="18"/>
        <v>-11.665693474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734.672</v>
      </c>
      <c r="C44" s="9" t="s">
        <v>106</v>
      </c>
      <c r="D44" s="10">
        <v>-12</v>
      </c>
      <c r="E44" s="9"/>
      <c r="F44" s="9"/>
      <c r="G44" s="6">
        <v>1</v>
      </c>
      <c r="H44" s="11">
        <f t="shared" ref="H44:H55" si="20">E45</f>
        <v>-12</v>
      </c>
      <c r="I44" s="11">
        <f t="shared" ref="I44:I55" si="21">H44+273.15</f>
        <v>261.15</v>
      </c>
      <c r="J44" s="11">
        <f t="shared" ref="J44:J55" si="22">EXP(($C$18*(I44-$C$16))/($C$19*I44*$C$16))</f>
        <v>0.00338724017142846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107</v>
      </c>
      <c r="N44" s="6"/>
      <c r="O44" s="11">
        <f>L44</f>
        <v>0.612226666666667</v>
      </c>
      <c r="P44" s="11">
        <f t="shared" ref="P44:P55" si="25">O44*J44</f>
        <v>0.00207375875935307</v>
      </c>
      <c r="Q44" s="17">
        <f t="shared" ref="Q44:Q55" si="26">P44*$B$46</f>
        <v>0.000373276576683553</v>
      </c>
      <c r="R44" s="11">
        <f t="shared" ref="R44:R55" si="27">L44*$B$46</f>
        <v>0.1102008</v>
      </c>
      <c r="S44" s="18">
        <f t="shared" ref="S44:S55" si="28">Q44/R44</f>
        <v>0.00338724017142846</v>
      </c>
      <c r="T44" s="3">
        <v>0.01</v>
      </c>
      <c r="U44" s="19">
        <f t="shared" ref="U44:U55" si="29">S44*T44</f>
        <v>3.38724017142846e-5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0.0191338724017143</v>
      </c>
      <c r="AR44" s="27">
        <f t="shared" ref="AR44:AR55" si="35">$B$44/12</f>
        <v>61.2226666666667</v>
      </c>
      <c r="AS44" s="1">
        <f t="shared" ref="AS44:AS55" si="36">$B$46</f>
        <v>0.18</v>
      </c>
      <c r="AT44" s="2">
        <f>$E$3/12</f>
        <v>54.5083333333333</v>
      </c>
      <c r="AU44" s="1">
        <f t="shared" ref="AU44:AU55" si="37">AT44*10000*AS44*0.67*AR44*AQ44</f>
        <v>77006.1350294316</v>
      </c>
    </row>
    <row r="45" s="1" customFormat="1" spans="1:47">
      <c r="A45" s="6" t="s">
        <v>108</v>
      </c>
      <c r="B45" s="6">
        <v>1</v>
      </c>
      <c r="C45" s="9">
        <v>1</v>
      </c>
      <c r="D45" s="31">
        <v>-14.0571116058064</v>
      </c>
      <c r="E45" s="13">
        <f t="shared" ref="E45:E56" si="38">D44</f>
        <v>-12</v>
      </c>
      <c r="F45" s="9" t="s">
        <v>107</v>
      </c>
      <c r="G45" s="6">
        <v>2</v>
      </c>
      <c r="H45" s="11">
        <f t="shared" si="20"/>
        <v>-14.0571116058064</v>
      </c>
      <c r="I45" s="11">
        <f t="shared" si="21"/>
        <v>259.092888394194</v>
      </c>
      <c r="J45" s="11">
        <f t="shared" si="22"/>
        <v>0.00251932417551583</v>
      </c>
      <c r="K45" s="11">
        <f t="shared" si="23"/>
        <v>61.2226666666667</v>
      </c>
      <c r="L45" s="11">
        <f t="shared" si="24"/>
        <v>0.612226666666667</v>
      </c>
      <c r="M45" s="6" t="s">
        <v>107</v>
      </c>
      <c r="N45" s="6"/>
      <c r="O45" s="11">
        <f t="shared" ref="O45:O55" si="39">L45+O44-P44-N45</f>
        <v>1.22237957457398</v>
      </c>
      <c r="P45" s="11">
        <f t="shared" si="25"/>
        <v>0.00307957041388099</v>
      </c>
      <c r="Q45" s="17">
        <f t="shared" si="26"/>
        <v>0.000554322674498578</v>
      </c>
      <c r="R45" s="11">
        <f t="shared" si="27"/>
        <v>0.1102008</v>
      </c>
      <c r="S45" s="18">
        <f t="shared" si="28"/>
        <v>0.00503011479497951</v>
      </c>
      <c r="T45" s="3">
        <v>0.01</v>
      </c>
      <c r="U45" s="19">
        <f t="shared" si="29"/>
        <v>5.03011479497951e-5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0.0191503011479498</v>
      </c>
      <c r="AR45" s="27">
        <f t="shared" si="35"/>
        <v>61.2226666666667</v>
      </c>
      <c r="AS45" s="1">
        <f t="shared" si="36"/>
        <v>0.18</v>
      </c>
      <c r="AT45" s="2">
        <f>$E$3/12</f>
        <v>54.5083333333333</v>
      </c>
      <c r="AU45" s="1">
        <f t="shared" si="37"/>
        <v>77072.2541204559</v>
      </c>
    </row>
    <row r="46" s="1" customFormat="1" spans="1:47">
      <c r="A46" s="6" t="s">
        <v>70</v>
      </c>
      <c r="B46" s="6">
        <f>G3</f>
        <v>0.18</v>
      </c>
      <c r="C46" s="9">
        <v>2</v>
      </c>
      <c r="D46" s="31">
        <v>-11.9887623264643</v>
      </c>
      <c r="E46" s="13">
        <f t="shared" si="38"/>
        <v>-14.0571116058064</v>
      </c>
      <c r="F46" s="9" t="s">
        <v>107</v>
      </c>
      <c r="G46" s="6">
        <v>3</v>
      </c>
      <c r="H46" s="11">
        <f t="shared" si="20"/>
        <v>-11.9887623264643</v>
      </c>
      <c r="I46" s="11">
        <f t="shared" si="21"/>
        <v>261.161237673536</v>
      </c>
      <c r="J46" s="11">
        <f t="shared" si="22"/>
        <v>0.00339267878047851</v>
      </c>
      <c r="K46" s="11">
        <f t="shared" si="23"/>
        <v>61.2226666666667</v>
      </c>
      <c r="L46" s="11">
        <f t="shared" si="24"/>
        <v>0.612226666666667</v>
      </c>
      <c r="M46" s="6" t="s">
        <v>107</v>
      </c>
      <c r="N46" s="6"/>
      <c r="O46" s="11">
        <f t="shared" si="39"/>
        <v>1.83152667082677</v>
      </c>
      <c r="P46" s="11">
        <f t="shared" si="25"/>
        <v>0.00621378167199443</v>
      </c>
      <c r="Q46" s="17">
        <f t="shared" si="26"/>
        <v>0.001118480700959</v>
      </c>
      <c r="R46" s="11">
        <f t="shared" si="27"/>
        <v>0.1102008</v>
      </c>
      <c r="S46" s="18">
        <f t="shared" si="28"/>
        <v>0.0101494789598533</v>
      </c>
      <c r="T46" s="3">
        <v>0.01</v>
      </c>
      <c r="U46" s="19">
        <f t="shared" si="29"/>
        <v>0.000101494789598533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0.0192014947895985</v>
      </c>
      <c r="AR46" s="27">
        <f t="shared" si="35"/>
        <v>61.2226666666667</v>
      </c>
      <c r="AS46" s="1">
        <f t="shared" si="36"/>
        <v>0.18</v>
      </c>
      <c r="AT46" s="2">
        <f>$E$3/12</f>
        <v>54.5083333333333</v>
      </c>
      <c r="AU46" s="1">
        <f t="shared" si="37"/>
        <v>77278.287922641</v>
      </c>
    </row>
    <row r="47" s="1" customFormat="1" spans="1:47">
      <c r="A47" s="6"/>
      <c r="B47" s="6"/>
      <c r="C47" s="9">
        <v>3</v>
      </c>
      <c r="D47" s="31">
        <v>-6.12034704077419</v>
      </c>
      <c r="E47" s="13">
        <f t="shared" si="38"/>
        <v>-11.9887623264643</v>
      </c>
      <c r="F47" s="9" t="s">
        <v>107</v>
      </c>
      <c r="G47" s="6">
        <v>4</v>
      </c>
      <c r="H47" s="11">
        <f t="shared" si="20"/>
        <v>-6.12034704077419</v>
      </c>
      <c r="I47" s="11">
        <f t="shared" si="21"/>
        <v>267.029652959226</v>
      </c>
      <c r="J47" s="11">
        <f t="shared" si="22"/>
        <v>0.00769805580441208</v>
      </c>
      <c r="K47" s="11">
        <f t="shared" si="23"/>
        <v>61.2226666666667</v>
      </c>
      <c r="L47" s="11">
        <f t="shared" si="24"/>
        <v>0.612226666666667</v>
      </c>
      <c r="M47" s="6" t="s">
        <v>107</v>
      </c>
      <c r="N47" s="6"/>
      <c r="O47" s="11">
        <f t="shared" si="39"/>
        <v>2.43753955582144</v>
      </c>
      <c r="P47" s="11">
        <f t="shared" si="25"/>
        <v>0.0187643155261753</v>
      </c>
      <c r="Q47" s="17">
        <f t="shared" si="26"/>
        <v>0.00337757679471155</v>
      </c>
      <c r="R47" s="11">
        <f t="shared" si="27"/>
        <v>0.1102008</v>
      </c>
      <c r="S47" s="18">
        <f t="shared" si="28"/>
        <v>0.0306492946939727</v>
      </c>
      <c r="T47" s="3">
        <v>0.01</v>
      </c>
      <c r="U47" s="19">
        <f t="shared" si="29"/>
        <v>0.000306492946939727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0.0194064929469397</v>
      </c>
      <c r="AR47" s="27">
        <f t="shared" si="35"/>
        <v>61.2226666666667</v>
      </c>
      <c r="AS47" s="1">
        <f t="shared" si="36"/>
        <v>0.18</v>
      </c>
      <c r="AT47" s="2">
        <f>$E$3/12</f>
        <v>54.5083333333333</v>
      </c>
      <c r="AU47" s="1">
        <f t="shared" si="37"/>
        <v>78103.32299414</v>
      </c>
    </row>
    <row r="48" s="1" customFormat="1" spans="1:47">
      <c r="A48" s="6"/>
      <c r="B48" s="6"/>
      <c r="C48" s="9">
        <v>4</v>
      </c>
      <c r="D48" s="31">
        <v>-1.87669991723333</v>
      </c>
      <c r="E48" s="13">
        <f t="shared" si="38"/>
        <v>-6.12034704077419</v>
      </c>
      <c r="F48" s="9" t="s">
        <v>107</v>
      </c>
      <c r="G48" s="6">
        <v>5</v>
      </c>
      <c r="H48" s="11">
        <f t="shared" si="20"/>
        <v>-1.87669991723333</v>
      </c>
      <c r="I48" s="11">
        <f t="shared" si="21"/>
        <v>271.273300082767</v>
      </c>
      <c r="J48" s="11">
        <f t="shared" si="22"/>
        <v>0.0136178248332813</v>
      </c>
      <c r="K48" s="11">
        <f t="shared" si="23"/>
        <v>61.2226666666667</v>
      </c>
      <c r="L48" s="11">
        <f t="shared" si="24"/>
        <v>0.612226666666667</v>
      </c>
      <c r="M48" s="6" t="s">
        <v>109</v>
      </c>
      <c r="N48" s="11">
        <f>(O47-P47)*$C$24/100</f>
        <v>2.2978364782805</v>
      </c>
      <c r="O48" s="11">
        <f t="shared" si="39"/>
        <v>0.73316542868143</v>
      </c>
      <c r="P48" s="11">
        <f t="shared" si="25"/>
        <v>0.00998411838160132</v>
      </c>
      <c r="Q48" s="17">
        <f t="shared" si="26"/>
        <v>0.00179714130868824</v>
      </c>
      <c r="R48" s="11">
        <f t="shared" si="27"/>
        <v>0.1102008</v>
      </c>
      <c r="S48" s="18">
        <f t="shared" si="28"/>
        <v>0.0163078789690115</v>
      </c>
      <c r="T48" s="3">
        <v>0.01</v>
      </c>
      <c r="U48" s="19">
        <f t="shared" si="29"/>
        <v>0.000163078789690115</v>
      </c>
      <c r="V48" s="18"/>
      <c r="W48" s="3"/>
      <c r="X48" s="19"/>
      <c r="Y48" s="20">
        <v>0.02</v>
      </c>
      <c r="Z48" s="3">
        <v>0.29</v>
      </c>
      <c r="AA48" s="21">
        <f t="shared" si="30"/>
        <v>0.0058</v>
      </c>
      <c r="AB48" s="3">
        <v>0.01</v>
      </c>
      <c r="AC48" s="3">
        <v>0.28</v>
      </c>
      <c r="AD48" s="21">
        <f t="shared" si="31"/>
        <v>0.0028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0.0192630787896901</v>
      </c>
      <c r="AR48" s="27">
        <f t="shared" si="35"/>
        <v>61.2226666666667</v>
      </c>
      <c r="AS48" s="1">
        <f t="shared" si="36"/>
        <v>0.18</v>
      </c>
      <c r="AT48" s="2">
        <f>$E$3/12</f>
        <v>54.5083333333333</v>
      </c>
      <c r="AU48" s="1">
        <f t="shared" si="37"/>
        <v>77526.1387354373</v>
      </c>
    </row>
    <row r="49" s="1" customFormat="1" spans="1:47">
      <c r="A49" s="6"/>
      <c r="B49" s="6"/>
      <c r="C49" s="9">
        <v>5</v>
      </c>
      <c r="D49" s="31">
        <v>3.25154993203226</v>
      </c>
      <c r="E49" s="13">
        <f t="shared" si="38"/>
        <v>-1.87669991723333</v>
      </c>
      <c r="F49" s="9" t="s">
        <v>109</v>
      </c>
      <c r="G49" s="6">
        <v>6</v>
      </c>
      <c r="H49" s="11">
        <f t="shared" si="20"/>
        <v>3.25154993203226</v>
      </c>
      <c r="I49" s="11">
        <f t="shared" si="21"/>
        <v>276.401549932032</v>
      </c>
      <c r="J49" s="11">
        <f t="shared" si="22"/>
        <v>0.0265047280043138</v>
      </c>
      <c r="K49" s="11">
        <f t="shared" si="23"/>
        <v>61.2226666666667</v>
      </c>
      <c r="L49" s="11">
        <f t="shared" si="24"/>
        <v>0.612226666666667</v>
      </c>
      <c r="M49" s="6" t="s">
        <v>107</v>
      </c>
      <c r="N49" s="6"/>
      <c r="O49" s="11">
        <f t="shared" si="39"/>
        <v>1.3354079769665</v>
      </c>
      <c r="P49" s="11">
        <f t="shared" si="25"/>
        <v>0.035394625204288</v>
      </c>
      <c r="Q49" s="17">
        <f t="shared" si="26"/>
        <v>0.00637103253677183</v>
      </c>
      <c r="R49" s="11">
        <f t="shared" si="27"/>
        <v>0.1102008</v>
      </c>
      <c r="S49" s="18">
        <f t="shared" si="28"/>
        <v>0.0578129427079643</v>
      </c>
      <c r="T49" s="3">
        <v>0.01</v>
      </c>
      <c r="U49" s="19">
        <f t="shared" si="29"/>
        <v>0.000578129427079643</v>
      </c>
      <c r="V49" s="18"/>
      <c r="W49" s="3"/>
      <c r="X49" s="19"/>
      <c r="Y49" s="20">
        <v>0.02</v>
      </c>
      <c r="Z49" s="3">
        <v>0.29</v>
      </c>
      <c r="AA49" s="21">
        <f t="shared" si="30"/>
        <v>0.0058</v>
      </c>
      <c r="AB49" s="3">
        <v>0.01</v>
      </c>
      <c r="AC49" s="3">
        <v>0.28</v>
      </c>
      <c r="AD49" s="21">
        <f t="shared" si="31"/>
        <v>0.0028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0.0196781294270796</v>
      </c>
      <c r="AR49" s="27">
        <f t="shared" si="35"/>
        <v>61.2226666666667</v>
      </c>
      <c r="AS49" s="1">
        <f t="shared" si="36"/>
        <v>0.18</v>
      </c>
      <c r="AT49" s="2">
        <f>$E$3/12</f>
        <v>54.5083333333333</v>
      </c>
      <c r="AU49" s="1">
        <f t="shared" si="37"/>
        <v>79196.5504929656</v>
      </c>
    </row>
    <row r="50" s="1" customFormat="1" spans="1:47">
      <c r="A50" s="6"/>
      <c r="B50" s="6"/>
      <c r="C50" s="9">
        <v>6</v>
      </c>
      <c r="D50" s="31">
        <v>7.9924610157</v>
      </c>
      <c r="E50" s="13">
        <f t="shared" si="38"/>
        <v>3.25154993203226</v>
      </c>
      <c r="F50" s="9" t="s">
        <v>107</v>
      </c>
      <c r="G50" s="6">
        <v>7</v>
      </c>
      <c r="H50" s="11">
        <f t="shared" si="20"/>
        <v>7.9924610157</v>
      </c>
      <c r="I50" s="11">
        <f t="shared" si="21"/>
        <v>281.1424610157</v>
      </c>
      <c r="J50" s="11">
        <f t="shared" si="22"/>
        <v>0.0480074521006103</v>
      </c>
      <c r="K50" s="11">
        <f t="shared" si="23"/>
        <v>61.2226666666667</v>
      </c>
      <c r="L50" s="11">
        <f t="shared" si="24"/>
        <v>0.612226666666667</v>
      </c>
      <c r="M50" s="6" t="s">
        <v>107</v>
      </c>
      <c r="N50" s="6"/>
      <c r="O50" s="11">
        <f t="shared" si="39"/>
        <v>1.91224001842888</v>
      </c>
      <c r="P50" s="11">
        <f t="shared" si="25"/>
        <v>0.0918017710895944</v>
      </c>
      <c r="Q50" s="17">
        <f t="shared" si="26"/>
        <v>0.016524318796127</v>
      </c>
      <c r="R50" s="11">
        <f t="shared" si="27"/>
        <v>0.1102008</v>
      </c>
      <c r="S50" s="18">
        <f t="shared" si="28"/>
        <v>0.149947357878772</v>
      </c>
      <c r="T50" s="3">
        <v>0.01</v>
      </c>
      <c r="U50" s="19">
        <f t="shared" si="29"/>
        <v>0.00149947357878772</v>
      </c>
      <c r="V50" s="18"/>
      <c r="W50" s="3"/>
      <c r="X50" s="19"/>
      <c r="Y50" s="20">
        <v>0.02</v>
      </c>
      <c r="Z50" s="3">
        <v>0.29</v>
      </c>
      <c r="AA50" s="21">
        <f t="shared" si="30"/>
        <v>0.0058</v>
      </c>
      <c r="AB50" s="3">
        <v>0.01</v>
      </c>
      <c r="AC50" s="3">
        <v>0.28</v>
      </c>
      <c r="AD50" s="21">
        <f t="shared" si="31"/>
        <v>0.0028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0.0205994735787877</v>
      </c>
      <c r="AR50" s="27">
        <f t="shared" si="35"/>
        <v>61.2226666666667</v>
      </c>
      <c r="AS50" s="1">
        <f t="shared" si="36"/>
        <v>0.18</v>
      </c>
      <c r="AT50" s="2">
        <f>$E$3/12</f>
        <v>54.5083333333333</v>
      </c>
      <c r="AU50" s="1">
        <f t="shared" si="37"/>
        <v>82904.5898623853</v>
      </c>
    </row>
    <row r="51" s="1" customFormat="1" spans="1:47">
      <c r="A51" s="6"/>
      <c r="B51" s="6"/>
      <c r="C51" s="9">
        <v>7</v>
      </c>
      <c r="D51" s="31">
        <v>10.9242755819355</v>
      </c>
      <c r="E51" s="13">
        <f t="shared" si="38"/>
        <v>7.9924610157</v>
      </c>
      <c r="F51" s="9" t="s">
        <v>107</v>
      </c>
      <c r="G51" s="6">
        <v>8</v>
      </c>
      <c r="H51" s="11">
        <f t="shared" si="20"/>
        <v>10.9242755819355</v>
      </c>
      <c r="I51" s="11">
        <f t="shared" si="21"/>
        <v>284.074275581935</v>
      </c>
      <c r="J51" s="11">
        <f t="shared" si="22"/>
        <v>0.0686340417636627</v>
      </c>
      <c r="K51" s="11">
        <f t="shared" si="23"/>
        <v>61.2226666666667</v>
      </c>
      <c r="L51" s="11">
        <f t="shared" si="24"/>
        <v>0.612226666666667</v>
      </c>
      <c r="M51" s="6" t="s">
        <v>107</v>
      </c>
      <c r="N51" s="6"/>
      <c r="O51" s="11">
        <f t="shared" si="39"/>
        <v>2.43266491400595</v>
      </c>
      <c r="P51" s="11">
        <f t="shared" si="25"/>
        <v>0.166963625304881</v>
      </c>
      <c r="Q51" s="17">
        <f t="shared" si="26"/>
        <v>0.0300534525548786</v>
      </c>
      <c r="R51" s="11">
        <f t="shared" si="27"/>
        <v>0.1102008</v>
      </c>
      <c r="S51" s="18">
        <f t="shared" si="28"/>
        <v>0.272715375522488</v>
      </c>
      <c r="T51" s="3">
        <v>0.01</v>
      </c>
      <c r="U51" s="19">
        <f t="shared" si="29"/>
        <v>0.00272715375522488</v>
      </c>
      <c r="V51" s="18"/>
      <c r="W51" s="3"/>
      <c r="X51" s="19"/>
      <c r="Y51" s="20">
        <v>0.02</v>
      </c>
      <c r="Z51" s="3">
        <v>0.29</v>
      </c>
      <c r="AA51" s="21">
        <f t="shared" si="30"/>
        <v>0.0058</v>
      </c>
      <c r="AB51" s="3">
        <v>0.01</v>
      </c>
      <c r="AC51" s="3">
        <v>0.28</v>
      </c>
      <c r="AD51" s="21">
        <f t="shared" si="31"/>
        <v>0.0028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0.0218271537552249</v>
      </c>
      <c r="AR51" s="27">
        <f t="shared" si="35"/>
        <v>61.2226666666667</v>
      </c>
      <c r="AS51" s="1">
        <f t="shared" si="36"/>
        <v>0.18</v>
      </c>
      <c r="AT51" s="2">
        <f>$E$3/12</f>
        <v>54.5083333333333</v>
      </c>
      <c r="AU51" s="1">
        <f t="shared" si="37"/>
        <v>87845.5084310283</v>
      </c>
    </row>
    <row r="52" s="1" customFormat="1" spans="1:47">
      <c r="A52" s="6"/>
      <c r="B52" s="6"/>
      <c r="C52" s="9">
        <v>8</v>
      </c>
      <c r="D52" s="31">
        <v>10.5454112561935</v>
      </c>
      <c r="E52" s="13">
        <f t="shared" si="38"/>
        <v>10.9242755819355</v>
      </c>
      <c r="F52" s="9" t="s">
        <v>107</v>
      </c>
      <c r="G52" s="6">
        <v>9</v>
      </c>
      <c r="H52" s="11">
        <f t="shared" si="20"/>
        <v>10.5454112561935</v>
      </c>
      <c r="I52" s="11">
        <f t="shared" si="21"/>
        <v>283.695411256193</v>
      </c>
      <c r="J52" s="11">
        <f t="shared" si="22"/>
        <v>0.0655632304489145</v>
      </c>
      <c r="K52" s="11">
        <f t="shared" si="23"/>
        <v>61.2226666666667</v>
      </c>
      <c r="L52" s="11">
        <f t="shared" si="24"/>
        <v>0.612226666666667</v>
      </c>
      <c r="M52" s="6" t="s">
        <v>107</v>
      </c>
      <c r="N52" s="6"/>
      <c r="O52" s="11">
        <f t="shared" si="39"/>
        <v>2.87792795536773</v>
      </c>
      <c r="P52" s="11">
        <f t="shared" si="25"/>
        <v>0.188686253753148</v>
      </c>
      <c r="Q52" s="17">
        <f t="shared" si="26"/>
        <v>0.0339635256755666</v>
      </c>
      <c r="R52" s="11">
        <f t="shared" si="27"/>
        <v>0.1102008</v>
      </c>
      <c r="S52" s="18">
        <f t="shared" si="28"/>
        <v>0.308196725210403</v>
      </c>
      <c r="T52" s="3">
        <v>0.01</v>
      </c>
      <c r="U52" s="19">
        <f t="shared" si="29"/>
        <v>0.00308196725210403</v>
      </c>
      <c r="V52" s="18"/>
      <c r="W52" s="3"/>
      <c r="X52" s="19"/>
      <c r="Y52" s="20">
        <v>0.02</v>
      </c>
      <c r="Z52" s="3">
        <v>0.29</v>
      </c>
      <c r="AA52" s="21">
        <f t="shared" si="30"/>
        <v>0.0058</v>
      </c>
      <c r="AB52" s="3">
        <v>0.01</v>
      </c>
      <c r="AC52" s="3">
        <v>0.28</v>
      </c>
      <c r="AD52" s="21">
        <f t="shared" si="31"/>
        <v>0.0028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0.022181967252104</v>
      </c>
      <c r="AR52" s="27">
        <f t="shared" si="35"/>
        <v>61.2226666666667</v>
      </c>
      <c r="AS52" s="1">
        <f t="shared" si="36"/>
        <v>0.18</v>
      </c>
      <c r="AT52" s="2">
        <f>$E$3/12</f>
        <v>54.5083333333333</v>
      </c>
      <c r="AU52" s="1">
        <f t="shared" si="37"/>
        <v>89273.4899434634</v>
      </c>
    </row>
    <row r="53" s="1" customFormat="1" spans="1:47">
      <c r="A53" s="6"/>
      <c r="B53" s="6"/>
      <c r="C53" s="9">
        <v>9</v>
      </c>
      <c r="D53" s="31">
        <v>5.52937398693333</v>
      </c>
      <c r="E53" s="13">
        <f t="shared" si="38"/>
        <v>10.5454112561935</v>
      </c>
      <c r="F53" s="9" t="s">
        <v>107</v>
      </c>
      <c r="G53" s="6">
        <v>10</v>
      </c>
      <c r="H53" s="11">
        <f t="shared" si="20"/>
        <v>5.52937398693333</v>
      </c>
      <c r="I53" s="11">
        <f t="shared" si="21"/>
        <v>278.679373986933</v>
      </c>
      <c r="J53" s="11">
        <f t="shared" si="22"/>
        <v>0.0353484873216187</v>
      </c>
      <c r="K53" s="11">
        <f t="shared" si="23"/>
        <v>61.2226666666667</v>
      </c>
      <c r="L53" s="11">
        <f t="shared" si="24"/>
        <v>0.612226666666667</v>
      </c>
      <c r="M53" s="6" t="s">
        <v>107</v>
      </c>
      <c r="N53" s="6"/>
      <c r="O53" s="11">
        <f t="shared" si="39"/>
        <v>3.30146836828125</v>
      </c>
      <c r="P53" s="11">
        <f t="shared" si="25"/>
        <v>0.116701912758915</v>
      </c>
      <c r="Q53" s="17">
        <f t="shared" si="26"/>
        <v>0.0210063442966047</v>
      </c>
      <c r="R53" s="11">
        <f t="shared" si="27"/>
        <v>0.1102008</v>
      </c>
      <c r="S53" s="18">
        <f t="shared" si="28"/>
        <v>0.190618800377173</v>
      </c>
      <c r="T53" s="3">
        <v>0.01</v>
      </c>
      <c r="U53" s="19">
        <f t="shared" si="29"/>
        <v>0.00190618800377173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0.0210061880037717</v>
      </c>
      <c r="AR53" s="27">
        <f t="shared" si="35"/>
        <v>61.2226666666667</v>
      </c>
      <c r="AS53" s="1">
        <f t="shared" si="36"/>
        <v>0.18</v>
      </c>
      <c r="AT53" s="2">
        <f>$E$3/12</f>
        <v>54.5083333333333</v>
      </c>
      <c r="AU53" s="1">
        <f t="shared" si="37"/>
        <v>84541.4517203085</v>
      </c>
    </row>
    <row r="54" s="1" customFormat="1" spans="1:47">
      <c r="A54" s="6"/>
      <c r="B54" s="6"/>
      <c r="C54" s="9">
        <v>10</v>
      </c>
      <c r="D54" s="31">
        <v>-4.62543874645161</v>
      </c>
      <c r="E54" s="13">
        <f t="shared" si="38"/>
        <v>5.52937398693333</v>
      </c>
      <c r="F54" s="9" t="s">
        <v>107</v>
      </c>
      <c r="G54" s="6">
        <v>11</v>
      </c>
      <c r="H54" s="11">
        <f t="shared" si="20"/>
        <v>-4.62543874645161</v>
      </c>
      <c r="I54" s="11">
        <f t="shared" si="21"/>
        <v>268.524561253548</v>
      </c>
      <c r="J54" s="11">
        <f t="shared" si="22"/>
        <v>0.00943063554366026</v>
      </c>
      <c r="K54" s="11">
        <f t="shared" si="23"/>
        <v>61.2226666666667</v>
      </c>
      <c r="L54" s="11">
        <f t="shared" si="24"/>
        <v>0.612226666666667</v>
      </c>
      <c r="M54" s="6" t="s">
        <v>109</v>
      </c>
      <c r="N54" s="11">
        <f>(O53-P53)*$C$24/100</f>
        <v>3.02552813274622</v>
      </c>
      <c r="O54" s="11">
        <f t="shared" si="39"/>
        <v>0.771464989442784</v>
      </c>
      <c r="P54" s="11">
        <f t="shared" si="25"/>
        <v>0.0072754051501286</v>
      </c>
      <c r="Q54" s="17">
        <f t="shared" si="26"/>
        <v>0.00130957292702315</v>
      </c>
      <c r="R54" s="11">
        <f t="shared" si="27"/>
        <v>0.1102008</v>
      </c>
      <c r="S54" s="18">
        <f t="shared" si="28"/>
        <v>0.0118835156098971</v>
      </c>
      <c r="T54" s="3">
        <v>0.01</v>
      </c>
      <c r="U54" s="19">
        <f t="shared" si="29"/>
        <v>0.000118835156098971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0.019218835156099</v>
      </c>
      <c r="AR54" s="27">
        <f t="shared" si="35"/>
        <v>61.2226666666667</v>
      </c>
      <c r="AS54" s="1">
        <f t="shared" si="36"/>
        <v>0.18</v>
      </c>
      <c r="AT54" s="2">
        <f>$E$3/12</f>
        <v>54.5083333333333</v>
      </c>
      <c r="AU54" s="1">
        <f t="shared" si="37"/>
        <v>77348.0759183043</v>
      </c>
    </row>
    <row r="55" s="1" customFormat="1" spans="1:48">
      <c r="A55" s="6"/>
      <c r="B55" s="6"/>
      <c r="C55" s="9">
        <v>11</v>
      </c>
      <c r="D55" s="31">
        <v>-11.665693474</v>
      </c>
      <c r="E55" s="13">
        <f t="shared" si="38"/>
        <v>-4.62543874645161</v>
      </c>
      <c r="F55" s="9" t="s">
        <v>109</v>
      </c>
      <c r="G55" s="6">
        <v>12</v>
      </c>
      <c r="H55" s="11">
        <f t="shared" si="20"/>
        <v>-11.665693474</v>
      </c>
      <c r="I55" s="11">
        <f t="shared" si="21"/>
        <v>261.484306526</v>
      </c>
      <c r="J55" s="11">
        <f t="shared" si="22"/>
        <v>0.00355261255850516</v>
      </c>
      <c r="K55" s="11">
        <f t="shared" si="23"/>
        <v>61.2226666666667</v>
      </c>
      <c r="L55" s="11">
        <f t="shared" si="24"/>
        <v>0.612226666666667</v>
      </c>
      <c r="M55" s="6" t="s">
        <v>107</v>
      </c>
      <c r="N55" s="6"/>
      <c r="O55" s="11">
        <f t="shared" si="39"/>
        <v>1.37641625095932</v>
      </c>
      <c r="P55" s="11">
        <f t="shared" si="25"/>
        <v>0.00488987365888868</v>
      </c>
      <c r="Q55" s="17">
        <f t="shared" si="26"/>
        <v>0.000880177258599962</v>
      </c>
      <c r="R55" s="11">
        <f t="shared" si="27"/>
        <v>0.1102008</v>
      </c>
      <c r="S55" s="18">
        <f t="shared" si="28"/>
        <v>0.00798703147889999</v>
      </c>
      <c r="T55" s="3">
        <v>0.01</v>
      </c>
      <c r="U55" s="19">
        <f t="shared" si="29"/>
        <v>7.98703147889999e-5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0.019179870314789</v>
      </c>
      <c r="AR55" s="27">
        <f t="shared" si="35"/>
        <v>61.2226666666667</v>
      </c>
      <c r="AS55" s="1">
        <f t="shared" si="36"/>
        <v>0.18</v>
      </c>
      <c r="AT55" s="2">
        <f>$E$3/12</f>
        <v>54.5083333333333</v>
      </c>
      <c r="AU55" s="1">
        <f t="shared" si="37"/>
        <v>77191.2581153881</v>
      </c>
      <c r="AV55" s="1">
        <f>SUM(AU44:AU55)</f>
        <v>965287.063285949</v>
      </c>
    </row>
    <row r="56" s="1" customFormat="1" spans="1:46">
      <c r="A56" s="6"/>
      <c r="B56" s="6"/>
      <c r="C56" s="9">
        <v>12</v>
      </c>
      <c r="D56" s="31">
        <v>-15.8796778041935</v>
      </c>
      <c r="E56" s="13">
        <f t="shared" si="38"/>
        <v>-11.665693474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-12</v>
      </c>
      <c r="E60" s="9"/>
      <c r="F60" s="9"/>
      <c r="G60" s="6">
        <v>1</v>
      </c>
      <c r="H60" s="11">
        <f t="shared" ref="H60:H71" si="40">E61</f>
        <v>-12</v>
      </c>
      <c r="I60" s="11">
        <f t="shared" ref="I60:I71" si="41">H60+273.15</f>
        <v>261.15</v>
      </c>
      <c r="J60" s="11">
        <f t="shared" ref="J60:J71" si="42">EXP(($C$18*(I60-$C$16))/($C$19*I60*$C$16))</f>
        <v>0.00338724017142846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0.00467337526451984</v>
      </c>
      <c r="Q60" s="17">
        <f t="shared" ref="Q60:Q71" si="46">P60*$B$62</f>
        <v>0.000467337526451984</v>
      </c>
      <c r="R60" s="11">
        <f t="shared" ref="R60:R71" si="47">L60*$B$62</f>
        <v>0.13797</v>
      </c>
      <c r="S60" s="18">
        <f t="shared" ref="S60:S71" si="48">Q60/R60</f>
        <v>0.00338724017142846</v>
      </c>
      <c r="T60" s="3">
        <v>0.01</v>
      </c>
      <c r="U60" s="19">
        <f t="shared" ref="U60:U71" si="49">S60*T60</f>
        <v>3.38724017142846e-5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0.0123338724017143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108</v>
      </c>
      <c r="B61" s="6">
        <v>1</v>
      </c>
      <c r="C61" s="9">
        <v>1</v>
      </c>
      <c r="D61" s="31">
        <v>-14.0571116058064</v>
      </c>
      <c r="E61" s="13">
        <f t="shared" ref="E61:E72" si="58">D60</f>
        <v>-12</v>
      </c>
      <c r="F61" s="9" t="s">
        <v>107</v>
      </c>
      <c r="G61" s="6">
        <v>2</v>
      </c>
      <c r="H61" s="11">
        <f t="shared" si="40"/>
        <v>-14.0571116058064</v>
      </c>
      <c r="I61" s="11">
        <f t="shared" si="41"/>
        <v>259.092888394194</v>
      </c>
      <c r="J61" s="11">
        <f t="shared" si="42"/>
        <v>0.00251932417551583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2.75472662473548</v>
      </c>
      <c r="P61" s="11">
        <f t="shared" si="45"/>
        <v>0.00694004938263323</v>
      </c>
      <c r="Q61" s="17">
        <f t="shared" si="46"/>
        <v>0.000694004938263323</v>
      </c>
      <c r="R61" s="11">
        <f t="shared" si="47"/>
        <v>0.13797</v>
      </c>
      <c r="S61" s="18">
        <f t="shared" si="48"/>
        <v>0.00503011479497951</v>
      </c>
      <c r="T61" s="3">
        <v>0.01</v>
      </c>
      <c r="U61" s="19">
        <f t="shared" si="49"/>
        <v>5.03011479497951e-5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0.0123503011479498</v>
      </c>
      <c r="AR61" s="27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31">
        <v>-11.9887623264643</v>
      </c>
      <c r="E62" s="13">
        <f t="shared" si="58"/>
        <v>-14.0571116058064</v>
      </c>
      <c r="F62" s="9" t="s">
        <v>107</v>
      </c>
      <c r="G62" s="6">
        <v>3</v>
      </c>
      <c r="H62" s="11">
        <f t="shared" si="40"/>
        <v>-11.9887623264643</v>
      </c>
      <c r="I62" s="11">
        <f t="shared" si="41"/>
        <v>261.161237673536</v>
      </c>
      <c r="J62" s="11">
        <f t="shared" si="42"/>
        <v>0.00339267878047851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4.12748657535285</v>
      </c>
      <c r="P62" s="11">
        <f t="shared" si="45"/>
        <v>0.0140032361209095</v>
      </c>
      <c r="Q62" s="17">
        <f t="shared" si="46"/>
        <v>0.00140032361209095</v>
      </c>
      <c r="R62" s="11">
        <f t="shared" si="47"/>
        <v>0.13797</v>
      </c>
      <c r="S62" s="18">
        <f t="shared" si="48"/>
        <v>0.0101494789598533</v>
      </c>
      <c r="T62" s="3">
        <v>0.01</v>
      </c>
      <c r="U62" s="19">
        <f t="shared" si="49"/>
        <v>0.000101494789598533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0.0124014947895985</v>
      </c>
      <c r="AR62" s="27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31">
        <v>-6.12034704077419</v>
      </c>
      <c r="E63" s="13">
        <f t="shared" si="58"/>
        <v>-11.9887623264643</v>
      </c>
      <c r="F63" s="9" t="s">
        <v>107</v>
      </c>
      <c r="G63" s="6">
        <v>4</v>
      </c>
      <c r="H63" s="11">
        <f t="shared" si="40"/>
        <v>-6.12034704077419</v>
      </c>
      <c r="I63" s="11">
        <f t="shared" si="41"/>
        <v>267.029652959226</v>
      </c>
      <c r="J63" s="11">
        <f t="shared" si="42"/>
        <v>0.00769805580441208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5.49318333923194</v>
      </c>
      <c r="P63" s="11">
        <f t="shared" si="45"/>
        <v>0.0422868318892741</v>
      </c>
      <c r="Q63" s="17">
        <f t="shared" si="46"/>
        <v>0.00422868318892741</v>
      </c>
      <c r="R63" s="11">
        <f t="shared" si="47"/>
        <v>0.13797</v>
      </c>
      <c r="S63" s="18">
        <f t="shared" si="48"/>
        <v>0.0306492946939727</v>
      </c>
      <c r="T63" s="3">
        <v>0.01</v>
      </c>
      <c r="U63" s="19">
        <f t="shared" si="49"/>
        <v>0.000306492946939727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0.0126064929469397</v>
      </c>
      <c r="AR63" s="27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31">
        <v>-1.87669991723333</v>
      </c>
      <c r="E64" s="13">
        <f t="shared" si="58"/>
        <v>-6.12034704077419</v>
      </c>
      <c r="F64" s="9" t="s">
        <v>107</v>
      </c>
      <c r="G64" s="6">
        <v>5</v>
      </c>
      <c r="H64" s="11">
        <f t="shared" si="40"/>
        <v>-1.87669991723333</v>
      </c>
      <c r="I64" s="11">
        <f t="shared" si="41"/>
        <v>271.273300082767</v>
      </c>
      <c r="J64" s="11">
        <f t="shared" si="42"/>
        <v>0.0136178248332813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5.17835168197553</v>
      </c>
      <c r="O64" s="11">
        <f t="shared" si="59"/>
        <v>1.65224482536713</v>
      </c>
      <c r="P64" s="11">
        <f t="shared" si="45"/>
        <v>0.0224999806135451</v>
      </c>
      <c r="Q64" s="17">
        <f t="shared" si="46"/>
        <v>0.00224999806135451</v>
      </c>
      <c r="R64" s="11">
        <f t="shared" si="47"/>
        <v>0.13797</v>
      </c>
      <c r="S64" s="18">
        <f t="shared" si="48"/>
        <v>0.0163078789690114</v>
      </c>
      <c r="T64" s="3">
        <v>0.01</v>
      </c>
      <c r="U64" s="19">
        <f t="shared" si="49"/>
        <v>0.000163078789690114</v>
      </c>
      <c r="V64" s="18"/>
      <c r="W64" s="3"/>
      <c r="X64" s="19"/>
      <c r="Y64" s="20">
        <v>0.02</v>
      </c>
      <c r="Z64" s="3">
        <v>0.06</v>
      </c>
      <c r="AA64" s="21">
        <f t="shared" si="50"/>
        <v>0.0012</v>
      </c>
      <c r="AB64" s="3">
        <v>0.01</v>
      </c>
      <c r="AC64" s="3">
        <v>0.63</v>
      </c>
      <c r="AD64" s="21">
        <f t="shared" si="51"/>
        <v>0.0063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0.0124630787896901</v>
      </c>
      <c r="AR64" s="27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31">
        <v>3.25154993203226</v>
      </c>
      <c r="E65" s="13">
        <f t="shared" si="58"/>
        <v>-1.87669991723333</v>
      </c>
      <c r="F65" s="9" t="s">
        <v>109</v>
      </c>
      <c r="G65" s="6">
        <v>6</v>
      </c>
      <c r="H65" s="11">
        <f t="shared" si="40"/>
        <v>3.25154993203226</v>
      </c>
      <c r="I65" s="11">
        <f t="shared" si="41"/>
        <v>276.401549932032</v>
      </c>
      <c r="J65" s="11">
        <f t="shared" si="42"/>
        <v>0.0265047280043138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3.00944484475359</v>
      </c>
      <c r="P65" s="11">
        <f t="shared" si="45"/>
        <v>0.0797645170541783</v>
      </c>
      <c r="Q65" s="17">
        <f t="shared" si="46"/>
        <v>0.00797645170541783</v>
      </c>
      <c r="R65" s="11">
        <f t="shared" si="47"/>
        <v>0.13797</v>
      </c>
      <c r="S65" s="18">
        <f t="shared" si="48"/>
        <v>0.0578129427079643</v>
      </c>
      <c r="T65" s="3">
        <v>0.01</v>
      </c>
      <c r="U65" s="19">
        <f t="shared" si="49"/>
        <v>0.000578129427079643</v>
      </c>
      <c r="V65" s="18"/>
      <c r="W65" s="3"/>
      <c r="X65" s="19"/>
      <c r="Y65" s="20">
        <v>0.02</v>
      </c>
      <c r="Z65" s="3">
        <v>0.06</v>
      </c>
      <c r="AA65" s="21">
        <f t="shared" si="50"/>
        <v>0.0012</v>
      </c>
      <c r="AB65" s="3">
        <v>0.01</v>
      </c>
      <c r="AC65" s="3">
        <v>0.63</v>
      </c>
      <c r="AD65" s="21">
        <f t="shared" si="51"/>
        <v>0.0063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0.0128781294270796</v>
      </c>
      <c r="AR65" s="27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31">
        <v>7.9924610157</v>
      </c>
      <c r="E66" s="13">
        <f t="shared" si="58"/>
        <v>3.25154993203226</v>
      </c>
      <c r="F66" s="9" t="s">
        <v>107</v>
      </c>
      <c r="G66" s="6">
        <v>7</v>
      </c>
      <c r="H66" s="11">
        <f t="shared" si="40"/>
        <v>7.9924610157</v>
      </c>
      <c r="I66" s="11">
        <f t="shared" si="41"/>
        <v>281.1424610157</v>
      </c>
      <c r="J66" s="11">
        <f t="shared" si="42"/>
        <v>0.0480074521006103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4.30938032769941</v>
      </c>
      <c r="P66" s="11">
        <f t="shared" si="45"/>
        <v>0.206882369665342</v>
      </c>
      <c r="Q66" s="17">
        <f t="shared" si="46"/>
        <v>0.0206882369665342</v>
      </c>
      <c r="R66" s="11">
        <f t="shared" si="47"/>
        <v>0.13797</v>
      </c>
      <c r="S66" s="18">
        <f t="shared" si="48"/>
        <v>0.149947357878772</v>
      </c>
      <c r="T66" s="3">
        <v>0.01</v>
      </c>
      <c r="U66" s="19">
        <f t="shared" si="49"/>
        <v>0.00149947357878772</v>
      </c>
      <c r="V66" s="18"/>
      <c r="W66" s="3"/>
      <c r="X66" s="19"/>
      <c r="Y66" s="20">
        <v>0.02</v>
      </c>
      <c r="Z66" s="3">
        <v>0.06</v>
      </c>
      <c r="AA66" s="21">
        <f t="shared" si="50"/>
        <v>0.0012</v>
      </c>
      <c r="AB66" s="3">
        <v>0.01</v>
      </c>
      <c r="AC66" s="3">
        <v>0.63</v>
      </c>
      <c r="AD66" s="21">
        <f t="shared" si="51"/>
        <v>0.0063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0.0137994735787877</v>
      </c>
      <c r="AR66" s="27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31">
        <v>10.9242755819355</v>
      </c>
      <c r="E67" s="13">
        <f t="shared" si="58"/>
        <v>7.9924610157</v>
      </c>
      <c r="F67" s="9" t="s">
        <v>107</v>
      </c>
      <c r="G67" s="6">
        <v>8</v>
      </c>
      <c r="H67" s="11">
        <f t="shared" si="40"/>
        <v>10.9242755819355</v>
      </c>
      <c r="I67" s="11">
        <f t="shared" si="41"/>
        <v>284.074275581935</v>
      </c>
      <c r="J67" s="11">
        <f t="shared" si="42"/>
        <v>0.0686340417636627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5.48219795803407</v>
      </c>
      <c r="P67" s="11">
        <f t="shared" si="45"/>
        <v>0.376265403608377</v>
      </c>
      <c r="Q67" s="17">
        <f t="shared" si="46"/>
        <v>0.0376265403608377</v>
      </c>
      <c r="R67" s="11">
        <f t="shared" si="47"/>
        <v>0.13797</v>
      </c>
      <c r="S67" s="18">
        <f t="shared" si="48"/>
        <v>0.272715375522488</v>
      </c>
      <c r="T67" s="3">
        <v>0.01</v>
      </c>
      <c r="U67" s="19">
        <f t="shared" si="49"/>
        <v>0.00272715375522488</v>
      </c>
      <c r="V67" s="18"/>
      <c r="W67" s="3"/>
      <c r="X67" s="19"/>
      <c r="Y67" s="20">
        <v>0.02</v>
      </c>
      <c r="Z67" s="3">
        <v>0.06</v>
      </c>
      <c r="AA67" s="21">
        <f t="shared" si="50"/>
        <v>0.0012</v>
      </c>
      <c r="AB67" s="3">
        <v>0.01</v>
      </c>
      <c r="AC67" s="3">
        <v>0.63</v>
      </c>
      <c r="AD67" s="21">
        <f t="shared" si="51"/>
        <v>0.0063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0.0150271537552249</v>
      </c>
      <c r="AR67" s="27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31">
        <v>10.5454112561935</v>
      </c>
      <c r="E68" s="13">
        <f t="shared" si="58"/>
        <v>10.9242755819355</v>
      </c>
      <c r="F68" s="9" t="s">
        <v>107</v>
      </c>
      <c r="G68" s="6">
        <v>9</v>
      </c>
      <c r="H68" s="11">
        <f t="shared" si="40"/>
        <v>10.5454112561935</v>
      </c>
      <c r="I68" s="11">
        <f t="shared" si="41"/>
        <v>283.695411256193</v>
      </c>
      <c r="J68" s="11">
        <f t="shared" si="42"/>
        <v>0.0655632304489145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6.48563255442569</v>
      </c>
      <c r="P68" s="11">
        <f t="shared" si="45"/>
        <v>0.425219021772793</v>
      </c>
      <c r="Q68" s="17">
        <f t="shared" si="46"/>
        <v>0.0425219021772793</v>
      </c>
      <c r="R68" s="11">
        <f t="shared" si="47"/>
        <v>0.13797</v>
      </c>
      <c r="S68" s="18">
        <f t="shared" si="48"/>
        <v>0.308196725210403</v>
      </c>
      <c r="T68" s="3">
        <v>0.01</v>
      </c>
      <c r="U68" s="19">
        <f t="shared" si="49"/>
        <v>0.00308196725210403</v>
      </c>
      <c r="V68" s="18"/>
      <c r="W68" s="3"/>
      <c r="X68" s="19"/>
      <c r="Y68" s="20">
        <v>0.02</v>
      </c>
      <c r="Z68" s="3">
        <v>0.06</v>
      </c>
      <c r="AA68" s="21">
        <f t="shared" si="50"/>
        <v>0.0012</v>
      </c>
      <c r="AB68" s="3">
        <v>0.01</v>
      </c>
      <c r="AC68" s="3">
        <v>0.63</v>
      </c>
      <c r="AD68" s="21">
        <f t="shared" si="51"/>
        <v>0.0063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0.015381967252104</v>
      </c>
      <c r="AR68" s="27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31">
        <v>5.52937398693333</v>
      </c>
      <c r="E69" s="13">
        <f t="shared" si="58"/>
        <v>10.5454112561935</v>
      </c>
      <c r="F69" s="9" t="s">
        <v>107</v>
      </c>
      <c r="G69" s="6">
        <v>10</v>
      </c>
      <c r="H69" s="11">
        <f t="shared" si="40"/>
        <v>5.52937398693333</v>
      </c>
      <c r="I69" s="11">
        <f t="shared" si="41"/>
        <v>278.679373986933</v>
      </c>
      <c r="J69" s="11">
        <f t="shared" si="42"/>
        <v>0.0353484873216187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7.4401135326529</v>
      </c>
      <c r="P69" s="11">
        <f t="shared" si="45"/>
        <v>0.262996758880385</v>
      </c>
      <c r="Q69" s="17">
        <f t="shared" si="46"/>
        <v>0.0262996758880385</v>
      </c>
      <c r="R69" s="11">
        <f t="shared" si="47"/>
        <v>0.13797</v>
      </c>
      <c r="S69" s="18">
        <f t="shared" si="48"/>
        <v>0.190618800377172</v>
      </c>
      <c r="T69" s="3">
        <v>0.01</v>
      </c>
      <c r="U69" s="19">
        <f t="shared" si="49"/>
        <v>0.00190618800377172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0.0142061880037717</v>
      </c>
      <c r="AR69" s="27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31">
        <v>-4.62543874645161</v>
      </c>
      <c r="E70" s="13">
        <f t="shared" si="58"/>
        <v>5.52937398693333</v>
      </c>
      <c r="F70" s="9" t="s">
        <v>107</v>
      </c>
      <c r="G70" s="6">
        <v>11</v>
      </c>
      <c r="H70" s="11">
        <f t="shared" si="40"/>
        <v>-4.62543874645161</v>
      </c>
      <c r="I70" s="11">
        <f t="shared" si="41"/>
        <v>268.524561253548</v>
      </c>
      <c r="J70" s="11">
        <f t="shared" si="42"/>
        <v>0.00943063554366026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6.81826093508389</v>
      </c>
      <c r="O70" s="11">
        <f t="shared" si="59"/>
        <v>1.73855583868863</v>
      </c>
      <c r="P70" s="11">
        <f t="shared" si="45"/>
        <v>0.016395686486975</v>
      </c>
      <c r="Q70" s="17">
        <f t="shared" si="46"/>
        <v>0.0016395686486975</v>
      </c>
      <c r="R70" s="11">
        <f t="shared" si="47"/>
        <v>0.13797</v>
      </c>
      <c r="S70" s="18">
        <f t="shared" si="48"/>
        <v>0.0118835156098971</v>
      </c>
      <c r="T70" s="3">
        <v>0.01</v>
      </c>
      <c r="U70" s="19">
        <f t="shared" si="49"/>
        <v>0.000118835156098971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0.012418835156099</v>
      </c>
      <c r="AR70" s="27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31">
        <v>-11.665693474</v>
      </c>
      <c r="E71" s="13">
        <f t="shared" si="58"/>
        <v>-4.62543874645161</v>
      </c>
      <c r="F71" s="9" t="s">
        <v>109</v>
      </c>
      <c r="G71" s="6">
        <v>12</v>
      </c>
      <c r="H71" s="11">
        <f t="shared" si="40"/>
        <v>-11.665693474</v>
      </c>
      <c r="I71" s="11">
        <f t="shared" si="41"/>
        <v>261.484306526</v>
      </c>
      <c r="J71" s="11">
        <f t="shared" si="42"/>
        <v>0.00355261255850516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3.10186015220165</v>
      </c>
      <c r="P71" s="11">
        <f t="shared" si="45"/>
        <v>0.0110197073314383</v>
      </c>
      <c r="Q71" s="17">
        <f t="shared" si="46"/>
        <v>0.00110197073314383</v>
      </c>
      <c r="R71" s="11">
        <f t="shared" si="47"/>
        <v>0.13797</v>
      </c>
      <c r="S71" s="18">
        <f t="shared" si="48"/>
        <v>0.00798703147889998</v>
      </c>
      <c r="T71" s="3">
        <v>0.01</v>
      </c>
      <c r="U71" s="19">
        <f t="shared" si="49"/>
        <v>7.98703147889998e-5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0.012379870314789</v>
      </c>
      <c r="AR71" s="27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31">
        <v>-15.8796778041935</v>
      </c>
      <c r="E72" s="13">
        <f t="shared" si="58"/>
        <v>-11.665693474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-12</v>
      </c>
      <c r="E76" s="9"/>
      <c r="F76" s="9"/>
      <c r="G76" s="6">
        <v>1</v>
      </c>
      <c r="H76" s="11">
        <f t="shared" ref="H76:H87" si="60">E77</f>
        <v>-12</v>
      </c>
      <c r="I76" s="11">
        <f t="shared" ref="I76:I87" si="61">H76+273.15</f>
        <v>261.15</v>
      </c>
      <c r="J76" s="11">
        <f t="shared" ref="J76:J87" si="62">EXP(($C$18*(I76-$C$16))/($C$19*I76*$C$16))</f>
        <v>0.00338724017142846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0.000265092472566348</v>
      </c>
      <c r="Q76" s="17">
        <f t="shared" ref="Q76:Q87" si="66">P76*$B$78</f>
        <v>5.03675697876061e-5</v>
      </c>
      <c r="R76" s="11">
        <f t="shared" ref="R76:R87" si="67">L76*$B$78</f>
        <v>0.0148697958333333</v>
      </c>
      <c r="S76" s="18">
        <f t="shared" ref="S76:S87" si="68">Q76/R76</f>
        <v>0.00338724017142846</v>
      </c>
      <c r="T76" s="3">
        <v>0.01</v>
      </c>
      <c r="U76" s="19">
        <f t="shared" ref="U76:U87" si="69">S76*T76</f>
        <v>3.38724017142846e-5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0.0116338724017143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755.875</v>
      </c>
      <c r="AU76" s="1">
        <f t="shared" ref="AU76:AU87" si="77">AT76*10000*AS76*0.67*AR76*AQ76</f>
        <v>87610.0818567964</v>
      </c>
    </row>
    <row r="77" s="1" customFormat="1" spans="1:47">
      <c r="A77" s="6" t="s">
        <v>108</v>
      </c>
      <c r="B77" s="6">
        <v>1</v>
      </c>
      <c r="C77" s="9">
        <v>1</v>
      </c>
      <c r="D77" s="31">
        <v>-14.0571116058064</v>
      </c>
      <c r="E77" s="13">
        <f t="shared" ref="E77:E88" si="78">D76</f>
        <v>-12</v>
      </c>
      <c r="F77" s="9" t="s">
        <v>107</v>
      </c>
      <c r="G77" s="6">
        <v>2</v>
      </c>
      <c r="H77" s="11">
        <f t="shared" si="60"/>
        <v>-14.0571116058064</v>
      </c>
      <c r="I77" s="11">
        <f t="shared" si="61"/>
        <v>259.092888394194</v>
      </c>
      <c r="J77" s="11">
        <f t="shared" si="62"/>
        <v>0.00251932417551583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0.1562590741941</v>
      </c>
      <c r="P77" s="11">
        <f t="shared" si="65"/>
        <v>0.000393667263260919</v>
      </c>
      <c r="Q77" s="17">
        <f t="shared" si="66"/>
        <v>7.47967800195747e-5</v>
      </c>
      <c r="R77" s="11">
        <f t="shared" si="67"/>
        <v>0.0148697958333333</v>
      </c>
      <c r="S77" s="18">
        <f t="shared" si="68"/>
        <v>0.00503011479497952</v>
      </c>
      <c r="T77" s="3">
        <v>0.01</v>
      </c>
      <c r="U77" s="19">
        <f t="shared" si="69"/>
        <v>5.03011479497952e-5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0.0116503011479498</v>
      </c>
      <c r="AR77" s="27">
        <f t="shared" si="74"/>
        <v>7.82620833333333</v>
      </c>
      <c r="AS77" s="1">
        <f t="shared" si="75"/>
        <v>0.19</v>
      </c>
      <c r="AT77" s="2">
        <f t="shared" si="76"/>
        <v>755.875</v>
      </c>
      <c r="AU77" s="1">
        <f t="shared" si="77"/>
        <v>87733.8002329998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31">
        <v>-11.9887623264643</v>
      </c>
      <c r="E78" s="13">
        <f t="shared" si="78"/>
        <v>-14.0571116058064</v>
      </c>
      <c r="F78" s="9" t="s">
        <v>107</v>
      </c>
      <c r="G78" s="6">
        <v>3</v>
      </c>
      <c r="H78" s="11">
        <f t="shared" si="60"/>
        <v>-11.9887623264643</v>
      </c>
      <c r="I78" s="11">
        <f t="shared" si="61"/>
        <v>261.161237673536</v>
      </c>
      <c r="J78" s="11">
        <f t="shared" si="62"/>
        <v>0.00339267878047851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0.234127490264173</v>
      </c>
      <c r="P78" s="11">
        <f t="shared" si="65"/>
        <v>0.000794319368145948</v>
      </c>
      <c r="Q78" s="17">
        <f t="shared" si="66"/>
        <v>0.00015092067994773</v>
      </c>
      <c r="R78" s="11">
        <f t="shared" si="67"/>
        <v>0.0148697958333333</v>
      </c>
      <c r="S78" s="18">
        <f t="shared" si="68"/>
        <v>0.0101494789598533</v>
      </c>
      <c r="T78" s="3">
        <v>0.01</v>
      </c>
      <c r="U78" s="19">
        <f t="shared" si="69"/>
        <v>0.000101494789598533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0.0117014947895985</v>
      </c>
      <c r="AR78" s="27">
        <f t="shared" si="74"/>
        <v>7.82620833333333</v>
      </c>
      <c r="AS78" s="1">
        <f t="shared" si="75"/>
        <v>0.19</v>
      </c>
      <c r="AT78" s="2">
        <f t="shared" si="76"/>
        <v>755.875</v>
      </c>
      <c r="AU78" s="1">
        <f t="shared" si="77"/>
        <v>88119.3192571497</v>
      </c>
    </row>
    <row r="79" s="1" customFormat="1" spans="1:47">
      <c r="A79" s="6"/>
      <c r="B79" s="6"/>
      <c r="C79" s="9">
        <v>3</v>
      </c>
      <c r="D79" s="31">
        <v>-6.12034704077419</v>
      </c>
      <c r="E79" s="13">
        <f t="shared" si="78"/>
        <v>-11.9887623264643</v>
      </c>
      <c r="F79" s="9" t="s">
        <v>107</v>
      </c>
      <c r="G79" s="6">
        <v>4</v>
      </c>
      <c r="H79" s="11">
        <f t="shared" si="60"/>
        <v>-6.12034704077419</v>
      </c>
      <c r="I79" s="11">
        <f t="shared" si="61"/>
        <v>267.029652959226</v>
      </c>
      <c r="J79" s="11">
        <f t="shared" si="62"/>
        <v>0.00769805580441208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0.31159525422936</v>
      </c>
      <c r="P79" s="11">
        <f t="shared" si="65"/>
        <v>0.00239867765544758</v>
      </c>
      <c r="Q79" s="17">
        <f t="shared" si="66"/>
        <v>0.000455748754535041</v>
      </c>
      <c r="R79" s="11">
        <f t="shared" si="67"/>
        <v>0.0148697958333333</v>
      </c>
      <c r="S79" s="18">
        <f t="shared" si="68"/>
        <v>0.0306492946939728</v>
      </c>
      <c r="T79" s="3">
        <v>0.01</v>
      </c>
      <c r="U79" s="19">
        <f t="shared" si="69"/>
        <v>0.000306492946939728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0.0119064929469397</v>
      </c>
      <c r="AR79" s="27">
        <f t="shared" si="74"/>
        <v>7.82620833333333</v>
      </c>
      <c r="AS79" s="1">
        <f t="shared" si="75"/>
        <v>0.19</v>
      </c>
      <c r="AT79" s="2">
        <f t="shared" si="76"/>
        <v>755.875</v>
      </c>
      <c r="AU79" s="1">
        <f t="shared" si="77"/>
        <v>89663.0791270369</v>
      </c>
    </row>
    <row r="80" s="1" customFormat="1" spans="1:47">
      <c r="A80" s="6"/>
      <c r="B80" s="6"/>
      <c r="C80" s="9">
        <v>4</v>
      </c>
      <c r="D80" s="31">
        <v>-1.87669991723333</v>
      </c>
      <c r="E80" s="13">
        <f t="shared" si="78"/>
        <v>-6.12034704077419</v>
      </c>
      <c r="F80" s="9" t="s">
        <v>107</v>
      </c>
      <c r="G80" s="6">
        <v>5</v>
      </c>
      <c r="H80" s="11">
        <f t="shared" si="60"/>
        <v>-1.87669991723333</v>
      </c>
      <c r="I80" s="11">
        <f t="shared" si="61"/>
        <v>271.273300082767</v>
      </c>
      <c r="J80" s="11">
        <f t="shared" si="62"/>
        <v>0.0136178248332813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0.293736747745217</v>
      </c>
      <c r="O80" s="11">
        <f t="shared" si="79"/>
        <v>0.0937219121620289</v>
      </c>
      <c r="P80" s="11">
        <f t="shared" si="65"/>
        <v>0.00127628858286269</v>
      </c>
      <c r="Q80" s="17">
        <f t="shared" si="66"/>
        <v>0.000242494830743911</v>
      </c>
      <c r="R80" s="11">
        <f t="shared" si="67"/>
        <v>0.0148697958333333</v>
      </c>
      <c r="S80" s="18">
        <f t="shared" si="68"/>
        <v>0.0163078789690115</v>
      </c>
      <c r="T80" s="3">
        <v>0.01</v>
      </c>
      <c r="U80" s="19">
        <f t="shared" si="69"/>
        <v>0.000163078789690115</v>
      </c>
      <c r="V80" s="18"/>
      <c r="W80" s="3"/>
      <c r="X80" s="19"/>
      <c r="Y80" s="20">
        <v>0.02</v>
      </c>
      <c r="Z80" s="3">
        <v>0.17</v>
      </c>
      <c r="AA80" s="21">
        <f t="shared" si="70"/>
        <v>0.0034</v>
      </c>
      <c r="AB80" s="3">
        <v>0.01</v>
      </c>
      <c r="AC80" s="3">
        <v>0.03</v>
      </c>
      <c r="AD80" s="21">
        <f t="shared" si="71"/>
        <v>0.0003</v>
      </c>
      <c r="AE80" s="18"/>
      <c r="AF80" s="3"/>
      <c r="AG80" s="19"/>
      <c r="AH80" s="18"/>
      <c r="AI80" s="3"/>
      <c r="AJ80" s="19"/>
      <c r="AL80" s="21"/>
      <c r="AM80" s="21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0.0117630787896901</v>
      </c>
      <c r="AR80" s="27">
        <f t="shared" si="74"/>
        <v>7.82620833333333</v>
      </c>
      <c r="AS80" s="1">
        <f t="shared" si="75"/>
        <v>0.19</v>
      </c>
      <c r="AT80" s="2">
        <f t="shared" si="76"/>
        <v>755.875</v>
      </c>
      <c r="AU80" s="1">
        <f t="shared" si="77"/>
        <v>88583.0839524112</v>
      </c>
    </row>
    <row r="81" s="1" customFormat="1" spans="1:47">
      <c r="A81" s="6"/>
      <c r="B81" s="6"/>
      <c r="C81" s="9">
        <v>5</v>
      </c>
      <c r="D81" s="31">
        <v>3.25154993203226</v>
      </c>
      <c r="E81" s="13">
        <f t="shared" si="78"/>
        <v>-1.87669991723333</v>
      </c>
      <c r="F81" s="9" t="s">
        <v>109</v>
      </c>
      <c r="G81" s="6">
        <v>6</v>
      </c>
      <c r="H81" s="11">
        <f t="shared" si="60"/>
        <v>3.25154993203226</v>
      </c>
      <c r="I81" s="11">
        <f t="shared" si="61"/>
        <v>276.401549932032</v>
      </c>
      <c r="J81" s="11">
        <f t="shared" si="62"/>
        <v>0.0265047280043138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0.1707077069125</v>
      </c>
      <c r="P81" s="11">
        <f t="shared" si="65"/>
        <v>0.00452456133995592</v>
      </c>
      <c r="Q81" s="17">
        <f t="shared" si="66"/>
        <v>0.000859666654591626</v>
      </c>
      <c r="R81" s="11">
        <f t="shared" si="67"/>
        <v>0.0148697958333333</v>
      </c>
      <c r="S81" s="18">
        <f t="shared" si="68"/>
        <v>0.0578129427079644</v>
      </c>
      <c r="T81" s="3">
        <v>0.01</v>
      </c>
      <c r="U81" s="19">
        <f t="shared" si="69"/>
        <v>0.000578129427079644</v>
      </c>
      <c r="V81" s="18"/>
      <c r="W81" s="3"/>
      <c r="X81" s="19"/>
      <c r="Y81" s="20">
        <v>0.02</v>
      </c>
      <c r="Z81" s="3">
        <v>0.17</v>
      </c>
      <c r="AA81" s="21">
        <f t="shared" si="70"/>
        <v>0.0034</v>
      </c>
      <c r="AB81" s="3">
        <v>0.01</v>
      </c>
      <c r="AC81" s="3">
        <v>0.03</v>
      </c>
      <c r="AD81" s="21">
        <f t="shared" si="71"/>
        <v>0.0003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</v>
      </c>
      <c r="AO81" s="3">
        <v>0.79</v>
      </c>
      <c r="AP81" s="3">
        <f t="shared" si="72"/>
        <v>0.0079</v>
      </c>
      <c r="AQ81" s="1">
        <f t="shared" si="73"/>
        <v>0.0121781294270796</v>
      </c>
      <c r="AR81" s="27">
        <f t="shared" si="74"/>
        <v>7.82620833333333</v>
      </c>
      <c r="AS81" s="1">
        <f t="shared" si="75"/>
        <v>0.19</v>
      </c>
      <c r="AT81" s="2">
        <f t="shared" si="76"/>
        <v>755.875</v>
      </c>
      <c r="AU81" s="1">
        <f t="shared" si="77"/>
        <v>91708.6657931622</v>
      </c>
    </row>
    <row r="82" s="1" customFormat="1" spans="1:47">
      <c r="A82" s="6"/>
      <c r="B82" s="6"/>
      <c r="C82" s="9">
        <v>6</v>
      </c>
      <c r="D82" s="31">
        <v>7.9924610157</v>
      </c>
      <c r="E82" s="13">
        <f t="shared" si="78"/>
        <v>3.25154993203226</v>
      </c>
      <c r="F82" s="9" t="s">
        <v>107</v>
      </c>
      <c r="G82" s="6">
        <v>7</v>
      </c>
      <c r="H82" s="11">
        <f t="shared" si="60"/>
        <v>7.9924610157</v>
      </c>
      <c r="I82" s="11">
        <f t="shared" si="61"/>
        <v>281.1424610157</v>
      </c>
      <c r="J82" s="11">
        <f t="shared" si="62"/>
        <v>0.0480074521006103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0.244445228905877</v>
      </c>
      <c r="P82" s="11">
        <f t="shared" si="65"/>
        <v>0.0117351926179216</v>
      </c>
      <c r="Q82" s="17">
        <f t="shared" si="66"/>
        <v>0.00222968659740511</v>
      </c>
      <c r="R82" s="11">
        <f t="shared" si="67"/>
        <v>0.0148697958333333</v>
      </c>
      <c r="S82" s="18">
        <f t="shared" si="68"/>
        <v>0.149947357878772</v>
      </c>
      <c r="T82" s="3">
        <v>0.01</v>
      </c>
      <c r="U82" s="19">
        <f t="shared" si="69"/>
        <v>0.00149947357878772</v>
      </c>
      <c r="V82" s="18"/>
      <c r="W82" s="3"/>
      <c r="X82" s="19"/>
      <c r="Y82" s="20">
        <v>0.02</v>
      </c>
      <c r="Z82" s="3">
        <v>0.17</v>
      </c>
      <c r="AA82" s="21">
        <f t="shared" si="70"/>
        <v>0.0034</v>
      </c>
      <c r="AB82" s="3">
        <v>0.01</v>
      </c>
      <c r="AC82" s="3">
        <v>0.03</v>
      </c>
      <c r="AD82" s="21">
        <f t="shared" si="71"/>
        <v>0.0003</v>
      </c>
      <c r="AE82" s="18"/>
      <c r="AF82" s="3"/>
      <c r="AG82" s="19"/>
      <c r="AH82" s="18"/>
      <c r="AI82" s="3"/>
      <c r="AJ82" s="19"/>
      <c r="AL82" s="21"/>
      <c r="AM82" s="21"/>
      <c r="AN82" s="3">
        <v>0.01</v>
      </c>
      <c r="AO82" s="3">
        <v>0.79</v>
      </c>
      <c r="AP82" s="3">
        <f t="shared" si="72"/>
        <v>0.0079</v>
      </c>
      <c r="AQ82" s="1">
        <f t="shared" si="73"/>
        <v>0.0130994735787877</v>
      </c>
      <c r="AR82" s="27">
        <f t="shared" si="74"/>
        <v>7.82620833333333</v>
      </c>
      <c r="AS82" s="1">
        <f t="shared" si="75"/>
        <v>0.19</v>
      </c>
      <c r="AT82" s="2">
        <f t="shared" si="76"/>
        <v>755.875</v>
      </c>
      <c r="AU82" s="1">
        <f t="shared" si="77"/>
        <v>98646.9434157989</v>
      </c>
    </row>
    <row r="83" s="1" customFormat="1" spans="1:47">
      <c r="A83" s="6"/>
      <c r="B83" s="6"/>
      <c r="C83" s="9">
        <v>7</v>
      </c>
      <c r="D83" s="31">
        <v>10.9242755819355</v>
      </c>
      <c r="E83" s="13">
        <f t="shared" si="78"/>
        <v>7.9924610157</v>
      </c>
      <c r="F83" s="9" t="s">
        <v>107</v>
      </c>
      <c r="G83" s="6">
        <v>8</v>
      </c>
      <c r="H83" s="11">
        <f t="shared" si="60"/>
        <v>10.9242755819355</v>
      </c>
      <c r="I83" s="11">
        <f t="shared" si="61"/>
        <v>284.074275581935</v>
      </c>
      <c r="J83" s="11">
        <f t="shared" si="62"/>
        <v>0.0686340417636627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0.310972119621289</v>
      </c>
      <c r="P83" s="11">
        <f t="shared" si="65"/>
        <v>0.0213432734454222</v>
      </c>
      <c r="Q83" s="17">
        <f t="shared" si="66"/>
        <v>0.00405522195463023</v>
      </c>
      <c r="R83" s="11">
        <f t="shared" si="67"/>
        <v>0.0148697958333333</v>
      </c>
      <c r="S83" s="18">
        <f t="shared" si="68"/>
        <v>0.272715375522489</v>
      </c>
      <c r="T83" s="3">
        <v>0.01</v>
      </c>
      <c r="U83" s="19">
        <f t="shared" si="69"/>
        <v>0.00272715375522489</v>
      </c>
      <c r="V83" s="18"/>
      <c r="W83" s="3"/>
      <c r="X83" s="19"/>
      <c r="Y83" s="20">
        <v>0.02</v>
      </c>
      <c r="Z83" s="3">
        <v>0.17</v>
      </c>
      <c r="AA83" s="21">
        <f t="shared" si="70"/>
        <v>0.0034</v>
      </c>
      <c r="AB83" s="3">
        <v>0.01</v>
      </c>
      <c r="AC83" s="3">
        <v>0.03</v>
      </c>
      <c r="AD83" s="21">
        <f t="shared" si="71"/>
        <v>0.0003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</v>
      </c>
      <c r="AO83" s="3">
        <v>0.79</v>
      </c>
      <c r="AP83" s="3">
        <f t="shared" si="72"/>
        <v>0.0079</v>
      </c>
      <c r="AQ83" s="1">
        <f t="shared" si="73"/>
        <v>0.0143271537552249</v>
      </c>
      <c r="AR83" s="27">
        <f t="shared" si="74"/>
        <v>7.82620833333333</v>
      </c>
      <c r="AS83" s="1">
        <f t="shared" si="75"/>
        <v>0.19</v>
      </c>
      <c r="AT83" s="2">
        <f t="shared" si="76"/>
        <v>755.875</v>
      </c>
      <c r="AU83" s="1">
        <f t="shared" si="77"/>
        <v>107892.116221354</v>
      </c>
    </row>
    <row r="84" s="1" customFormat="1" spans="1:47">
      <c r="A84" s="6"/>
      <c r="B84" s="6"/>
      <c r="C84" s="9">
        <v>8</v>
      </c>
      <c r="D84" s="31">
        <v>10.5454112561935</v>
      </c>
      <c r="E84" s="13">
        <f t="shared" si="78"/>
        <v>10.9242755819355</v>
      </c>
      <c r="F84" s="9" t="s">
        <v>107</v>
      </c>
      <c r="G84" s="6">
        <v>9</v>
      </c>
      <c r="H84" s="11">
        <f t="shared" si="60"/>
        <v>10.5454112561935</v>
      </c>
      <c r="I84" s="11">
        <f t="shared" si="61"/>
        <v>283.695411256193</v>
      </c>
      <c r="J84" s="11">
        <f t="shared" si="62"/>
        <v>0.0655632304489145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0.3678909295092</v>
      </c>
      <c r="P84" s="11">
        <f t="shared" si="65"/>
        <v>0.024120117791477</v>
      </c>
      <c r="Q84" s="17">
        <f t="shared" si="66"/>
        <v>0.00458282238038063</v>
      </c>
      <c r="R84" s="11">
        <f t="shared" si="67"/>
        <v>0.0148697958333333</v>
      </c>
      <c r="S84" s="18">
        <f t="shared" si="68"/>
        <v>0.308196725210404</v>
      </c>
      <c r="T84" s="3">
        <v>0.01</v>
      </c>
      <c r="U84" s="19">
        <f t="shared" si="69"/>
        <v>0.00308196725210404</v>
      </c>
      <c r="V84" s="18"/>
      <c r="W84" s="3"/>
      <c r="X84" s="19"/>
      <c r="Y84" s="20">
        <v>0.02</v>
      </c>
      <c r="Z84" s="3">
        <v>0.17</v>
      </c>
      <c r="AA84" s="21">
        <f t="shared" si="70"/>
        <v>0.0034</v>
      </c>
      <c r="AB84" s="3">
        <v>0.01</v>
      </c>
      <c r="AC84" s="3">
        <v>0.03</v>
      </c>
      <c r="AD84" s="21">
        <f t="shared" si="71"/>
        <v>0.0003</v>
      </c>
      <c r="AE84" s="18"/>
      <c r="AF84" s="3"/>
      <c r="AG84" s="19"/>
      <c r="AH84" s="18"/>
      <c r="AI84" s="3"/>
      <c r="AJ84" s="19"/>
      <c r="AL84" s="21"/>
      <c r="AM84" s="21"/>
      <c r="AN84" s="3">
        <v>0.01</v>
      </c>
      <c r="AO84" s="3">
        <v>0.79</v>
      </c>
      <c r="AP84" s="3">
        <f t="shared" si="72"/>
        <v>0.0079</v>
      </c>
      <c r="AQ84" s="1">
        <f t="shared" si="73"/>
        <v>0.014681967252104</v>
      </c>
      <c r="AR84" s="27">
        <f t="shared" si="74"/>
        <v>7.82620833333333</v>
      </c>
      <c r="AS84" s="1">
        <f t="shared" si="75"/>
        <v>0.19</v>
      </c>
      <c r="AT84" s="2">
        <f t="shared" si="76"/>
        <v>755.875</v>
      </c>
      <c r="AU84" s="1">
        <f t="shared" si="77"/>
        <v>110564.076032508</v>
      </c>
    </row>
    <row r="85" s="1" customFormat="1" spans="1:47">
      <c r="A85" s="6"/>
      <c r="B85" s="6"/>
      <c r="C85" s="9">
        <v>9</v>
      </c>
      <c r="D85" s="31">
        <v>5.52937398693333</v>
      </c>
      <c r="E85" s="13">
        <f t="shared" si="78"/>
        <v>10.5454112561935</v>
      </c>
      <c r="F85" s="9" t="s">
        <v>107</v>
      </c>
      <c r="G85" s="6">
        <v>10</v>
      </c>
      <c r="H85" s="11">
        <f t="shared" si="60"/>
        <v>5.52937398693333</v>
      </c>
      <c r="I85" s="11">
        <f t="shared" si="61"/>
        <v>278.679373986933</v>
      </c>
      <c r="J85" s="11">
        <f t="shared" si="62"/>
        <v>0.0353484873216187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0.422032895051056</v>
      </c>
      <c r="P85" s="11">
        <f t="shared" si="65"/>
        <v>0.0149182244400183</v>
      </c>
      <c r="Q85" s="17">
        <f t="shared" si="66"/>
        <v>0.00283446264360348</v>
      </c>
      <c r="R85" s="11">
        <f t="shared" si="67"/>
        <v>0.0148697958333333</v>
      </c>
      <c r="S85" s="18">
        <f t="shared" si="68"/>
        <v>0.190618800377173</v>
      </c>
      <c r="T85" s="3">
        <v>0.01</v>
      </c>
      <c r="U85" s="19">
        <f t="shared" si="69"/>
        <v>0.00190618800377173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0.0135061880037717</v>
      </c>
      <c r="AR85" s="27">
        <f t="shared" si="74"/>
        <v>7.82620833333333</v>
      </c>
      <c r="AS85" s="1">
        <f t="shared" si="75"/>
        <v>0.19</v>
      </c>
      <c r="AT85" s="2">
        <f t="shared" si="76"/>
        <v>755.875</v>
      </c>
      <c r="AU85" s="1">
        <f t="shared" si="77"/>
        <v>101709.748545064</v>
      </c>
    </row>
    <row r="86" s="1" customFormat="1" spans="1:47">
      <c r="A86" s="6"/>
      <c r="B86" s="6"/>
      <c r="C86" s="9">
        <v>10</v>
      </c>
      <c r="D86" s="31">
        <v>-4.62543874645161</v>
      </c>
      <c r="E86" s="13">
        <f t="shared" si="78"/>
        <v>5.52937398693333</v>
      </c>
      <c r="F86" s="9" t="s">
        <v>107</v>
      </c>
      <c r="G86" s="6">
        <v>11</v>
      </c>
      <c r="H86" s="11">
        <f t="shared" si="60"/>
        <v>-4.62543874645161</v>
      </c>
      <c r="I86" s="11">
        <f t="shared" si="61"/>
        <v>268.524561253548</v>
      </c>
      <c r="J86" s="11">
        <f t="shared" si="62"/>
        <v>0.00943063554366026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0.386758937080486</v>
      </c>
      <c r="O86" s="11">
        <f t="shared" si="79"/>
        <v>0.0986178168638852</v>
      </c>
      <c r="P86" s="11">
        <f t="shared" si="65"/>
        <v>0.000930028688954733</v>
      </c>
      <c r="Q86" s="17">
        <f t="shared" si="66"/>
        <v>0.000176705450901399</v>
      </c>
      <c r="R86" s="11">
        <f t="shared" si="67"/>
        <v>0.0148697958333333</v>
      </c>
      <c r="S86" s="18">
        <f t="shared" si="68"/>
        <v>0.0118835156098971</v>
      </c>
      <c r="T86" s="3">
        <v>0.01</v>
      </c>
      <c r="U86" s="19">
        <f t="shared" si="69"/>
        <v>0.000118835156098971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0.011718835156099</v>
      </c>
      <c r="AR86" s="27">
        <f t="shared" si="74"/>
        <v>7.82620833333333</v>
      </c>
      <c r="AS86" s="1">
        <f t="shared" si="75"/>
        <v>0.19</v>
      </c>
      <c r="AT86" s="2">
        <f t="shared" si="76"/>
        <v>755.875</v>
      </c>
      <c r="AU86" s="1">
        <f t="shared" si="77"/>
        <v>88249.9026842385</v>
      </c>
    </row>
    <row r="87" s="1" customFormat="1" spans="1:48">
      <c r="A87" s="6"/>
      <c r="B87" s="6"/>
      <c r="C87" s="9">
        <v>11</v>
      </c>
      <c r="D87" s="31">
        <v>-11.665693474</v>
      </c>
      <c r="E87" s="13">
        <f t="shared" si="78"/>
        <v>-4.62543874645161</v>
      </c>
      <c r="F87" s="9" t="s">
        <v>109</v>
      </c>
      <c r="G87" s="6">
        <v>12</v>
      </c>
      <c r="H87" s="11">
        <f t="shared" si="60"/>
        <v>-11.665693474</v>
      </c>
      <c r="I87" s="11">
        <f t="shared" si="61"/>
        <v>261.484306526</v>
      </c>
      <c r="J87" s="11">
        <f t="shared" si="62"/>
        <v>0.00355261255850516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0.175949871508264</v>
      </c>
      <c r="P87" s="11">
        <f t="shared" si="65"/>
        <v>0.000625081723187627</v>
      </c>
      <c r="Q87" s="17">
        <f t="shared" si="66"/>
        <v>0.000118765527405649</v>
      </c>
      <c r="R87" s="11">
        <f t="shared" si="67"/>
        <v>0.0148697958333333</v>
      </c>
      <c r="S87" s="18">
        <f t="shared" si="68"/>
        <v>0.0079870314789</v>
      </c>
      <c r="T87" s="3">
        <v>0.01</v>
      </c>
      <c r="U87" s="19">
        <f t="shared" si="69"/>
        <v>7.9870314789e-5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0.011679870314789</v>
      </c>
      <c r="AR87" s="27">
        <f t="shared" si="74"/>
        <v>7.82620833333333</v>
      </c>
      <c r="AS87" s="1">
        <f t="shared" si="75"/>
        <v>0.19</v>
      </c>
      <c r="AT87" s="2">
        <f t="shared" si="76"/>
        <v>755.875</v>
      </c>
      <c r="AU87" s="1">
        <f t="shared" si="77"/>
        <v>87956.4739084338</v>
      </c>
      <c r="AV87" s="1">
        <f>SUM(AU76:AU87)</f>
        <v>1128437.29102695</v>
      </c>
    </row>
    <row r="88" s="1" customFormat="1" spans="1:46">
      <c r="A88" s="6"/>
      <c r="B88" s="6"/>
      <c r="C88" s="9">
        <v>12</v>
      </c>
      <c r="D88" s="31">
        <v>-15.8796778041935</v>
      </c>
      <c r="E88" s="13">
        <f t="shared" si="78"/>
        <v>-11.665693474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-12</v>
      </c>
      <c r="E91" s="9"/>
      <c r="F91" s="9"/>
      <c r="G91" s="6">
        <v>1</v>
      </c>
      <c r="H91" s="11">
        <f t="shared" ref="H91:H102" si="80">E92</f>
        <v>-12</v>
      </c>
      <c r="I91" s="11">
        <f t="shared" ref="I91:I102" si="81">H91+273.15</f>
        <v>261.15</v>
      </c>
      <c r="J91" s="11">
        <f t="shared" ref="J91:J102" si="82">EXP(($C$18*(I91-$C$16))/($C$19*I91*$C$16))</f>
        <v>0.00338724017142846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0.000257159273814848</v>
      </c>
      <c r="Q91" s="17">
        <f t="shared" ref="Q91:Q102" si="86">P91*$B$93</f>
        <v>3.34307055959303e-5</v>
      </c>
      <c r="R91" s="11">
        <f t="shared" ref="R91:R102" si="87">L91*$B$93</f>
        <v>0.0098696</v>
      </c>
      <c r="S91" s="18">
        <f t="shared" ref="S91:S102" si="88">Q91/R91</f>
        <v>0.00338724017142846</v>
      </c>
      <c r="T91" s="3">
        <v>0.01</v>
      </c>
      <c r="U91" s="19">
        <f t="shared" ref="U91:U102" si="89">S91*T91</f>
        <v>3.38724017142846e-5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0.0148338724017143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18.7808333333333</v>
      </c>
      <c r="AU91" s="1">
        <f t="shared" ref="AU91:AU102" si="96">AT91*10000*AS91*0.67*AR91*AQ91</f>
        <v>1842.22958301975</v>
      </c>
    </row>
    <row r="92" s="1" customFormat="1" spans="1:47">
      <c r="A92" s="6" t="s">
        <v>108</v>
      </c>
      <c r="B92" s="6">
        <v>1</v>
      </c>
      <c r="C92" s="9">
        <v>1</v>
      </c>
      <c r="D92" s="31">
        <v>-14.0571116058064</v>
      </c>
      <c r="E92" s="13">
        <f t="shared" ref="E92:E103" si="97">D91</f>
        <v>-12</v>
      </c>
      <c r="F92" s="9" t="s">
        <v>107</v>
      </c>
      <c r="G92" s="6">
        <v>2</v>
      </c>
      <c r="H92" s="11">
        <f t="shared" si="80"/>
        <v>-14.0571116058064</v>
      </c>
      <c r="I92" s="11">
        <f t="shared" si="81"/>
        <v>259.092888394194</v>
      </c>
      <c r="J92" s="11">
        <f t="shared" si="82"/>
        <v>0.00251932417551583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0.151582840726185</v>
      </c>
      <c r="P92" s="11">
        <f t="shared" si="85"/>
        <v>0.000381886315234844</v>
      </c>
      <c r="Q92" s="17">
        <f t="shared" si="86"/>
        <v>4.96452209805298e-5</v>
      </c>
      <c r="R92" s="11">
        <f t="shared" si="87"/>
        <v>0.0098696</v>
      </c>
      <c r="S92" s="18">
        <f t="shared" si="88"/>
        <v>0.00503011479497951</v>
      </c>
      <c r="T92" s="3">
        <v>0.01</v>
      </c>
      <c r="U92" s="19">
        <f t="shared" si="89"/>
        <v>5.03011479497951e-5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0.0148503011479498</v>
      </c>
      <c r="AR92" s="27">
        <f t="shared" si="93"/>
        <v>7.592</v>
      </c>
      <c r="AS92" s="1">
        <f t="shared" si="94"/>
        <v>0.13</v>
      </c>
      <c r="AT92" s="2">
        <f t="shared" si="95"/>
        <v>18.7808333333333</v>
      </c>
      <c r="AU92" s="1">
        <f t="shared" si="96"/>
        <v>1844.26988116358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31">
        <v>-11.9887623264643</v>
      </c>
      <c r="E93" s="13">
        <f t="shared" si="97"/>
        <v>-14.0571116058064</v>
      </c>
      <c r="F93" s="9" t="s">
        <v>107</v>
      </c>
      <c r="G93" s="6">
        <v>3</v>
      </c>
      <c r="H93" s="11">
        <f t="shared" si="80"/>
        <v>-11.9887623264643</v>
      </c>
      <c r="I93" s="11">
        <f t="shared" si="81"/>
        <v>261.161237673536</v>
      </c>
      <c r="J93" s="11">
        <f t="shared" si="82"/>
        <v>0.00339267878047851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0.22712095441095</v>
      </c>
      <c r="P93" s="11">
        <f t="shared" si="85"/>
        <v>0.000770548442632059</v>
      </c>
      <c r="Q93" s="17">
        <f t="shared" si="86"/>
        <v>0.000100171297542168</v>
      </c>
      <c r="R93" s="11">
        <f t="shared" si="87"/>
        <v>0.0098696</v>
      </c>
      <c r="S93" s="18">
        <f t="shared" si="88"/>
        <v>0.0101494789598533</v>
      </c>
      <c r="T93" s="3">
        <v>0.01</v>
      </c>
      <c r="U93" s="19">
        <f t="shared" si="89"/>
        <v>0.000101494789598533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0.0149014947895985</v>
      </c>
      <c r="AR93" s="27">
        <f t="shared" si="93"/>
        <v>7.592</v>
      </c>
      <c r="AS93" s="1">
        <f t="shared" si="94"/>
        <v>0.13</v>
      </c>
      <c r="AT93" s="2">
        <f t="shared" si="95"/>
        <v>18.7808333333333</v>
      </c>
      <c r="AU93" s="1">
        <f t="shared" si="96"/>
        <v>1850.62765737695</v>
      </c>
    </row>
    <row r="94" s="1" customFormat="1" spans="1:47">
      <c r="A94" s="6"/>
      <c r="B94" s="6"/>
      <c r="C94" s="9">
        <v>3</v>
      </c>
      <c r="D94" s="31">
        <v>-6.12034704077419</v>
      </c>
      <c r="E94" s="13">
        <f t="shared" si="97"/>
        <v>-11.9887623264643</v>
      </c>
      <c r="F94" s="9" t="s">
        <v>107</v>
      </c>
      <c r="G94" s="6">
        <v>4</v>
      </c>
      <c r="H94" s="11">
        <f t="shared" si="80"/>
        <v>-6.12034704077419</v>
      </c>
      <c r="I94" s="11">
        <f t="shared" si="81"/>
        <v>267.029652959226</v>
      </c>
      <c r="J94" s="11">
        <f t="shared" si="82"/>
        <v>0.00769805580441208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0.302270405968318</v>
      </c>
      <c r="P94" s="11">
        <f t="shared" si="85"/>
        <v>0.00232689445316641</v>
      </c>
      <c r="Q94" s="17">
        <f t="shared" si="86"/>
        <v>0.000302496278911633</v>
      </c>
      <c r="R94" s="11">
        <f t="shared" si="87"/>
        <v>0.0098696</v>
      </c>
      <c r="S94" s="18">
        <f t="shared" si="88"/>
        <v>0.0306492946939727</v>
      </c>
      <c r="T94" s="3">
        <v>0.01</v>
      </c>
      <c r="U94" s="19">
        <f t="shared" si="89"/>
        <v>0.000306492946939727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0.0151064929469397</v>
      </c>
      <c r="AR94" s="27">
        <f t="shared" si="93"/>
        <v>7.592</v>
      </c>
      <c r="AS94" s="1">
        <f t="shared" si="94"/>
        <v>0.13</v>
      </c>
      <c r="AT94" s="2">
        <f t="shared" si="95"/>
        <v>18.7808333333333</v>
      </c>
      <c r="AU94" s="1">
        <f t="shared" si="96"/>
        <v>1876.08653013056</v>
      </c>
    </row>
    <row r="95" s="1" customFormat="1" spans="1:47">
      <c r="A95" s="6"/>
      <c r="B95" s="6"/>
      <c r="C95" s="9">
        <v>4</v>
      </c>
      <c r="D95" s="31">
        <v>-1.87669991723333</v>
      </c>
      <c r="E95" s="13">
        <f t="shared" si="97"/>
        <v>-6.12034704077419</v>
      </c>
      <c r="F95" s="9" t="s">
        <v>107</v>
      </c>
      <c r="G95" s="6">
        <v>5</v>
      </c>
      <c r="H95" s="11">
        <f t="shared" si="80"/>
        <v>-1.87669991723333</v>
      </c>
      <c r="I95" s="11">
        <f t="shared" si="81"/>
        <v>271.273300082767</v>
      </c>
      <c r="J95" s="11">
        <f t="shared" si="82"/>
        <v>0.0136178248332813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0.284946335939394</v>
      </c>
      <c r="O95" s="11">
        <f t="shared" si="98"/>
        <v>0.0909171755757576</v>
      </c>
      <c r="P95" s="11">
        <f t="shared" si="85"/>
        <v>0.00123809417132735</v>
      </c>
      <c r="Q95" s="17">
        <f t="shared" si="86"/>
        <v>0.000160952242272555</v>
      </c>
      <c r="R95" s="11">
        <f t="shared" si="87"/>
        <v>0.0098696</v>
      </c>
      <c r="S95" s="18">
        <f t="shared" si="88"/>
        <v>0.0163078789690114</v>
      </c>
      <c r="T95" s="3">
        <v>0.01</v>
      </c>
      <c r="U95" s="19">
        <f t="shared" si="89"/>
        <v>0.000163078789690114</v>
      </c>
      <c r="V95" s="18"/>
      <c r="W95" s="3"/>
      <c r="X95" s="19"/>
      <c r="Y95" s="20">
        <v>0.02</v>
      </c>
      <c r="Z95" s="3">
        <v>0.49</v>
      </c>
      <c r="AA95" s="21">
        <f t="shared" si="90"/>
        <v>0.0098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</v>
      </c>
      <c r="AO95" s="3">
        <v>0.5</v>
      </c>
      <c r="AP95" s="3">
        <f t="shared" si="91"/>
        <v>0.005</v>
      </c>
      <c r="AQ95" s="1">
        <f t="shared" si="92"/>
        <v>0.0149630787896901</v>
      </c>
      <c r="AR95" s="27">
        <f t="shared" si="93"/>
        <v>7.592</v>
      </c>
      <c r="AS95" s="1">
        <f t="shared" si="94"/>
        <v>0.13</v>
      </c>
      <c r="AT95" s="2">
        <f t="shared" si="95"/>
        <v>18.7808333333333</v>
      </c>
      <c r="AU95" s="1">
        <f t="shared" si="96"/>
        <v>1858.27581988887</v>
      </c>
    </row>
    <row r="96" s="1" customFormat="1" spans="1:47">
      <c r="A96" s="6"/>
      <c r="B96" s="6"/>
      <c r="C96" s="9">
        <v>5</v>
      </c>
      <c r="D96" s="31">
        <v>3.25154993203226</v>
      </c>
      <c r="E96" s="13">
        <f t="shared" si="97"/>
        <v>-1.87669991723333</v>
      </c>
      <c r="F96" s="9" t="s">
        <v>109</v>
      </c>
      <c r="G96" s="6">
        <v>6</v>
      </c>
      <c r="H96" s="11">
        <f t="shared" si="80"/>
        <v>3.25154993203226</v>
      </c>
      <c r="I96" s="11">
        <f t="shared" si="81"/>
        <v>276.401549932032</v>
      </c>
      <c r="J96" s="11">
        <f t="shared" si="82"/>
        <v>0.0265047280043138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0.16559908140443</v>
      </c>
      <c r="P96" s="11">
        <f t="shared" si="85"/>
        <v>0.00438915861038865</v>
      </c>
      <c r="Q96" s="17">
        <f t="shared" si="86"/>
        <v>0.000570590619350524</v>
      </c>
      <c r="R96" s="11">
        <f t="shared" si="87"/>
        <v>0.0098696</v>
      </c>
      <c r="S96" s="18">
        <f t="shared" si="88"/>
        <v>0.0578129427079643</v>
      </c>
      <c r="T96" s="3">
        <v>0.01</v>
      </c>
      <c r="U96" s="19">
        <f t="shared" si="89"/>
        <v>0.000578129427079643</v>
      </c>
      <c r="V96" s="18"/>
      <c r="W96" s="3"/>
      <c r="X96" s="19"/>
      <c r="Y96" s="20">
        <v>0.02</v>
      </c>
      <c r="Z96" s="3">
        <v>0.49</v>
      </c>
      <c r="AA96" s="21">
        <f t="shared" si="90"/>
        <v>0.0098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</v>
      </c>
      <c r="AO96" s="3">
        <v>0.5</v>
      </c>
      <c r="AP96" s="3">
        <f t="shared" si="91"/>
        <v>0.005</v>
      </c>
      <c r="AQ96" s="1">
        <f t="shared" si="92"/>
        <v>0.0153781294270796</v>
      </c>
      <c r="AR96" s="27">
        <f t="shared" si="93"/>
        <v>7.592</v>
      </c>
      <c r="AS96" s="1">
        <f t="shared" si="94"/>
        <v>0.13</v>
      </c>
      <c r="AT96" s="2">
        <f t="shared" si="95"/>
        <v>18.7808333333333</v>
      </c>
      <c r="AU96" s="1">
        <f t="shared" si="96"/>
        <v>1909.82126547069</v>
      </c>
    </row>
    <row r="97" s="1" customFormat="1" spans="1:47">
      <c r="A97" s="6"/>
      <c r="B97" s="6"/>
      <c r="C97" s="9">
        <v>6</v>
      </c>
      <c r="D97" s="31">
        <v>7.9924610157</v>
      </c>
      <c r="E97" s="13">
        <f t="shared" si="97"/>
        <v>3.25154993203226</v>
      </c>
      <c r="F97" s="9" t="s">
        <v>107</v>
      </c>
      <c r="G97" s="6">
        <v>7</v>
      </c>
      <c r="H97" s="11">
        <f t="shared" si="80"/>
        <v>7.9924610157</v>
      </c>
      <c r="I97" s="11">
        <f t="shared" si="81"/>
        <v>281.1424610157</v>
      </c>
      <c r="J97" s="11">
        <f t="shared" si="82"/>
        <v>0.0480074521006103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0.237129922794042</v>
      </c>
      <c r="P97" s="11">
        <f t="shared" si="85"/>
        <v>0.0113840034101564</v>
      </c>
      <c r="Q97" s="17">
        <f t="shared" si="86"/>
        <v>0.00147992044332033</v>
      </c>
      <c r="R97" s="11">
        <f t="shared" si="87"/>
        <v>0.0098696</v>
      </c>
      <c r="S97" s="18">
        <f t="shared" si="88"/>
        <v>0.149947357878772</v>
      </c>
      <c r="T97" s="3">
        <v>0.01</v>
      </c>
      <c r="U97" s="19">
        <f t="shared" si="89"/>
        <v>0.00149947357878772</v>
      </c>
      <c r="V97" s="18"/>
      <c r="W97" s="3"/>
      <c r="X97" s="19"/>
      <c r="Y97" s="20">
        <v>0.02</v>
      </c>
      <c r="Z97" s="3">
        <v>0.49</v>
      </c>
      <c r="AA97" s="21">
        <f t="shared" si="90"/>
        <v>0.0098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</v>
      </c>
      <c r="AO97" s="3">
        <v>0.5</v>
      </c>
      <c r="AP97" s="3">
        <f t="shared" si="91"/>
        <v>0.005</v>
      </c>
      <c r="AQ97" s="1">
        <f t="shared" si="92"/>
        <v>0.0162994735787877</v>
      </c>
      <c r="AR97" s="27">
        <f t="shared" si="93"/>
        <v>7.592</v>
      </c>
      <c r="AS97" s="1">
        <f t="shared" si="94"/>
        <v>0.13</v>
      </c>
      <c r="AT97" s="2">
        <f t="shared" si="95"/>
        <v>18.7808333333333</v>
      </c>
      <c r="AU97" s="1">
        <f t="shared" si="96"/>
        <v>2024.24367699303</v>
      </c>
    </row>
    <row r="98" s="1" customFormat="1" spans="1:47">
      <c r="A98" s="6"/>
      <c r="B98" s="6"/>
      <c r="C98" s="9">
        <v>7</v>
      </c>
      <c r="D98" s="31">
        <v>10.9242755819355</v>
      </c>
      <c r="E98" s="13">
        <f t="shared" si="97"/>
        <v>7.9924610157</v>
      </c>
      <c r="F98" s="9" t="s">
        <v>107</v>
      </c>
      <c r="G98" s="6">
        <v>8</v>
      </c>
      <c r="H98" s="11">
        <f t="shared" si="80"/>
        <v>10.9242755819355</v>
      </c>
      <c r="I98" s="11">
        <f t="shared" si="81"/>
        <v>284.074275581935</v>
      </c>
      <c r="J98" s="11">
        <f t="shared" si="82"/>
        <v>0.0686340417636627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0.301665919383885</v>
      </c>
      <c r="P98" s="11">
        <f t="shared" si="85"/>
        <v>0.0207045513096673</v>
      </c>
      <c r="Q98" s="17">
        <f t="shared" si="86"/>
        <v>0.00269159167025675</v>
      </c>
      <c r="R98" s="11">
        <f t="shared" si="87"/>
        <v>0.0098696</v>
      </c>
      <c r="S98" s="18">
        <f t="shared" si="88"/>
        <v>0.272715375522488</v>
      </c>
      <c r="T98" s="3">
        <v>0.01</v>
      </c>
      <c r="U98" s="19">
        <f t="shared" si="89"/>
        <v>0.00272715375522488</v>
      </c>
      <c r="V98" s="18"/>
      <c r="W98" s="3"/>
      <c r="X98" s="19"/>
      <c r="Y98" s="20">
        <v>0.02</v>
      </c>
      <c r="Z98" s="3">
        <v>0.49</v>
      </c>
      <c r="AA98" s="21">
        <f t="shared" si="90"/>
        <v>0.0098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</v>
      </c>
      <c r="AO98" s="3">
        <v>0.5</v>
      </c>
      <c r="AP98" s="3">
        <f t="shared" si="91"/>
        <v>0.005</v>
      </c>
      <c r="AQ98" s="1">
        <f t="shared" si="92"/>
        <v>0.0175271537552249</v>
      </c>
      <c r="AR98" s="27">
        <f t="shared" si="93"/>
        <v>7.592</v>
      </c>
      <c r="AS98" s="1">
        <f t="shared" si="94"/>
        <v>0.13</v>
      </c>
      <c r="AT98" s="2">
        <f t="shared" si="95"/>
        <v>18.7808333333333</v>
      </c>
      <c r="AU98" s="1">
        <f t="shared" si="96"/>
        <v>2176.71018595788</v>
      </c>
    </row>
    <row r="99" s="1" customFormat="1" spans="1:47">
      <c r="A99" s="6"/>
      <c r="B99" s="6"/>
      <c r="C99" s="9">
        <v>8</v>
      </c>
      <c r="D99" s="31">
        <v>10.5454112561935</v>
      </c>
      <c r="E99" s="13">
        <f t="shared" si="97"/>
        <v>10.9242755819355</v>
      </c>
      <c r="F99" s="9" t="s">
        <v>107</v>
      </c>
      <c r="G99" s="6">
        <v>9</v>
      </c>
      <c r="H99" s="11">
        <f t="shared" si="80"/>
        <v>10.5454112561935</v>
      </c>
      <c r="I99" s="11">
        <f t="shared" si="81"/>
        <v>283.695411256193</v>
      </c>
      <c r="J99" s="11">
        <f t="shared" si="82"/>
        <v>0.0655632304489145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0.356881368074218</v>
      </c>
      <c r="P99" s="11">
        <f t="shared" si="85"/>
        <v>0.0233982953779738</v>
      </c>
      <c r="Q99" s="17">
        <f t="shared" si="86"/>
        <v>0.0030417783991366</v>
      </c>
      <c r="R99" s="11">
        <f t="shared" si="87"/>
        <v>0.0098696</v>
      </c>
      <c r="S99" s="18">
        <f t="shared" si="88"/>
        <v>0.308196725210403</v>
      </c>
      <c r="T99" s="3">
        <v>0.01</v>
      </c>
      <c r="U99" s="19">
        <f t="shared" si="89"/>
        <v>0.00308196725210403</v>
      </c>
      <c r="V99" s="18"/>
      <c r="W99" s="3"/>
      <c r="X99" s="19"/>
      <c r="Y99" s="20">
        <v>0.02</v>
      </c>
      <c r="Z99" s="3">
        <v>0.49</v>
      </c>
      <c r="AA99" s="21">
        <f t="shared" si="90"/>
        <v>0.0098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</v>
      </c>
      <c r="AO99" s="3">
        <v>0.5</v>
      </c>
      <c r="AP99" s="3">
        <f t="shared" si="91"/>
        <v>0.005</v>
      </c>
      <c r="AQ99" s="1">
        <f t="shared" si="92"/>
        <v>0.017881967252104</v>
      </c>
      <c r="AR99" s="27">
        <f t="shared" si="93"/>
        <v>7.592</v>
      </c>
      <c r="AS99" s="1">
        <f t="shared" si="94"/>
        <v>0.13</v>
      </c>
      <c r="AT99" s="2">
        <f t="shared" si="95"/>
        <v>18.7808333333333</v>
      </c>
      <c r="AU99" s="1">
        <f t="shared" si="96"/>
        <v>2220.77473651516</v>
      </c>
    </row>
    <row r="100" s="1" customFormat="1" spans="1:47">
      <c r="A100" s="6"/>
      <c r="B100" s="6"/>
      <c r="C100" s="9">
        <v>9</v>
      </c>
      <c r="D100" s="31">
        <v>5.52937398693333</v>
      </c>
      <c r="E100" s="13">
        <f t="shared" si="97"/>
        <v>10.5454112561935</v>
      </c>
      <c r="F100" s="9" t="s">
        <v>107</v>
      </c>
      <c r="G100" s="6">
        <v>10</v>
      </c>
      <c r="H100" s="11">
        <f t="shared" si="80"/>
        <v>5.52937398693333</v>
      </c>
      <c r="I100" s="11">
        <f t="shared" si="81"/>
        <v>278.679373986933</v>
      </c>
      <c r="J100" s="11">
        <f t="shared" si="82"/>
        <v>0.0353484873216187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0.409403072696244</v>
      </c>
      <c r="P100" s="11">
        <f t="shared" si="85"/>
        <v>0.0144717793246349</v>
      </c>
      <c r="Q100" s="17">
        <f t="shared" si="86"/>
        <v>0.00188133131220254</v>
      </c>
      <c r="R100" s="11">
        <f t="shared" si="87"/>
        <v>0.0098696</v>
      </c>
      <c r="S100" s="18">
        <f t="shared" si="88"/>
        <v>0.190618800377172</v>
      </c>
      <c r="T100" s="3">
        <v>0.01</v>
      </c>
      <c r="U100" s="19">
        <f t="shared" si="89"/>
        <v>0.00190618800377172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0.0167061880037717</v>
      </c>
      <c r="AR100" s="27">
        <f t="shared" si="93"/>
        <v>7.592</v>
      </c>
      <c r="AS100" s="1">
        <f t="shared" si="94"/>
        <v>0.13</v>
      </c>
      <c r="AT100" s="2">
        <f t="shared" si="95"/>
        <v>18.7808333333333</v>
      </c>
      <c r="AU100" s="1">
        <f t="shared" si="96"/>
        <v>2074.75384219169</v>
      </c>
    </row>
    <row r="101" s="1" customFormat="1" spans="1:47">
      <c r="A101" s="6"/>
      <c r="B101" s="6"/>
      <c r="C101" s="9">
        <v>10</v>
      </c>
      <c r="D101" s="31">
        <v>-4.62543874645161</v>
      </c>
      <c r="E101" s="13">
        <f t="shared" si="97"/>
        <v>5.52937398693333</v>
      </c>
      <c r="F101" s="9" t="s">
        <v>107</v>
      </c>
      <c r="G101" s="6">
        <v>11</v>
      </c>
      <c r="H101" s="11">
        <f t="shared" si="80"/>
        <v>-4.62543874645161</v>
      </c>
      <c r="I101" s="11">
        <f t="shared" si="81"/>
        <v>268.524561253548</v>
      </c>
      <c r="J101" s="11">
        <f t="shared" si="82"/>
        <v>0.00943063554366026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0.375184728703029</v>
      </c>
      <c r="O101" s="11">
        <f t="shared" si="98"/>
        <v>0.0956665646685804</v>
      </c>
      <c r="P101" s="11">
        <f t="shared" si="85"/>
        <v>0.000902196505103387</v>
      </c>
      <c r="Q101" s="17">
        <f t="shared" si="86"/>
        <v>0.00011728554566344</v>
      </c>
      <c r="R101" s="11">
        <f t="shared" si="87"/>
        <v>0.0098696</v>
      </c>
      <c r="S101" s="18">
        <f t="shared" si="88"/>
        <v>0.0118835156098971</v>
      </c>
      <c r="T101" s="3">
        <v>0.01</v>
      </c>
      <c r="U101" s="19">
        <f t="shared" si="89"/>
        <v>0.000118835156098971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0.014918835156099</v>
      </c>
      <c r="AR101" s="27">
        <f t="shared" si="93"/>
        <v>7.592</v>
      </c>
      <c r="AS101" s="1">
        <f t="shared" si="94"/>
        <v>0.13</v>
      </c>
      <c r="AT101" s="2">
        <f t="shared" si="95"/>
        <v>18.7808333333333</v>
      </c>
      <c r="AU101" s="1">
        <f t="shared" si="96"/>
        <v>1852.78117031561</v>
      </c>
    </row>
    <row r="102" s="1" customFormat="1" spans="1:48">
      <c r="A102" s="6"/>
      <c r="B102" s="6"/>
      <c r="C102" s="9">
        <v>11</v>
      </c>
      <c r="D102" s="31">
        <v>-11.665693474</v>
      </c>
      <c r="E102" s="13">
        <f t="shared" si="97"/>
        <v>-4.62543874645161</v>
      </c>
      <c r="F102" s="9" t="s">
        <v>109</v>
      </c>
      <c r="G102" s="6">
        <v>12</v>
      </c>
      <c r="H102" s="11">
        <f t="shared" si="80"/>
        <v>-11.665693474</v>
      </c>
      <c r="I102" s="11">
        <f t="shared" si="81"/>
        <v>261.484306526</v>
      </c>
      <c r="J102" s="11">
        <f t="shared" si="82"/>
        <v>0.00355261255850516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0.170684368163477</v>
      </c>
      <c r="P102" s="11">
        <f t="shared" si="85"/>
        <v>0.000606375429878087</v>
      </c>
      <c r="Q102" s="17">
        <f t="shared" si="86"/>
        <v>7.88288058841513e-5</v>
      </c>
      <c r="R102" s="11">
        <f t="shared" si="87"/>
        <v>0.0098696</v>
      </c>
      <c r="S102" s="18">
        <f t="shared" si="88"/>
        <v>0.00798703147889999</v>
      </c>
      <c r="T102" s="3">
        <v>0.01</v>
      </c>
      <c r="U102" s="19">
        <f t="shared" si="89"/>
        <v>7.98703147889999e-5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0.014879870314789</v>
      </c>
      <c r="AR102" s="27">
        <f t="shared" si="93"/>
        <v>7.592</v>
      </c>
      <c r="AS102" s="1">
        <f t="shared" si="94"/>
        <v>0.13</v>
      </c>
      <c r="AT102" s="2">
        <f t="shared" si="95"/>
        <v>18.7808333333333</v>
      </c>
      <c r="AU102" s="1">
        <f t="shared" si="96"/>
        <v>1847.94209785935</v>
      </c>
      <c r="AV102" s="1">
        <f>SUM(AU91:AU102)</f>
        <v>23378.5164468831</v>
      </c>
    </row>
    <row r="103" s="1" customFormat="1" spans="1:46">
      <c r="A103" s="6"/>
      <c r="B103" s="6"/>
      <c r="C103" s="9">
        <v>12</v>
      </c>
      <c r="D103" s="31">
        <v>-15.8796778041935</v>
      </c>
      <c r="E103" s="13">
        <f t="shared" si="97"/>
        <v>-11.665693474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-12</v>
      </c>
      <c r="E107" s="9"/>
      <c r="F107" s="9"/>
      <c r="G107" s="6">
        <v>1</v>
      </c>
      <c r="H107" s="11">
        <f t="shared" ref="H107:H118" si="99">E108</f>
        <v>-12</v>
      </c>
      <c r="I107" s="11">
        <f t="shared" ref="I107:I118" si="100">H107+273.15</f>
        <v>261.15</v>
      </c>
      <c r="J107" s="11">
        <f t="shared" ref="J107:J118" si="101">EXP(($C$18*(I107-$C$16))/($C$19*I107*$C$16))</f>
        <v>0.00338724017142846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0.0102702984979805</v>
      </c>
      <c r="Q107" s="17">
        <f t="shared" ref="Q107:Q118" si="105">P107*$B$109</f>
        <v>0.00297838656441435</v>
      </c>
      <c r="R107" s="11">
        <f t="shared" ref="R107:R118" si="106">L107*$B$109</f>
        <v>0.87929595</v>
      </c>
      <c r="S107" s="18">
        <f t="shared" ref="S107:S118" si="107">Q107/R107</f>
        <v>0.00338724017142846</v>
      </c>
      <c r="T107" s="3">
        <v>0.27</v>
      </c>
      <c r="U107" s="19">
        <f t="shared" ref="U107:U118" si="108">S107*T107</f>
        <v>0.000914554846285683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0.226577698006633</v>
      </c>
      <c r="AC107" s="27">
        <f t="shared" ref="AC107:AC118" si="110">$B$107/12</f>
        <v>11.2298333333333</v>
      </c>
      <c r="AD107" s="1">
        <f t="shared" ref="AD107:AD118" si="111">$B$109</f>
        <v>0.29</v>
      </c>
      <c r="AE107" s="28">
        <f t="shared" ref="AE107:AE118" si="112">$E$9/12</f>
        <v>13.24</v>
      </c>
      <c r="AF107" s="1">
        <f t="shared" ref="AF107:AF118" si="113">AE107*10000*AC107*AB107</f>
        <v>336882.503622022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31">
        <v>-14.0571116058064</v>
      </c>
      <c r="E108" s="13">
        <f t="shared" ref="E108:E119" si="114">D107</f>
        <v>-12</v>
      </c>
      <c r="F108" s="9" t="s">
        <v>107</v>
      </c>
      <c r="G108" s="6">
        <v>2</v>
      </c>
      <c r="H108" s="11">
        <f t="shared" si="99"/>
        <v>-14.0571116058064</v>
      </c>
      <c r="I108" s="11">
        <f t="shared" si="100"/>
        <v>259.092888394194</v>
      </c>
      <c r="J108" s="11">
        <f t="shared" si="101"/>
        <v>0.00251932417551583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6.05383970150202</v>
      </c>
      <c r="P108" s="11">
        <f t="shared" si="104"/>
        <v>0.0152515847146916</v>
      </c>
      <c r="Q108" s="17">
        <f t="shared" si="105"/>
        <v>0.00442295956726056</v>
      </c>
      <c r="R108" s="11">
        <f t="shared" si="106"/>
        <v>0.87929595</v>
      </c>
      <c r="S108" s="18">
        <f t="shared" si="107"/>
        <v>0.00503011479497951</v>
      </c>
      <c r="T108" s="3">
        <v>0.27</v>
      </c>
      <c r="U108" s="19">
        <f t="shared" si="108"/>
        <v>0.00135813099464447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0.226663884852259</v>
      </c>
      <c r="AC108" s="27">
        <f t="shared" si="110"/>
        <v>11.2298333333333</v>
      </c>
      <c r="AD108" s="1">
        <f t="shared" si="111"/>
        <v>0.29</v>
      </c>
      <c r="AE108" s="28">
        <f t="shared" si="112"/>
        <v>13.24</v>
      </c>
      <c r="AF108" s="1">
        <f t="shared" si="113"/>
        <v>337010.648803958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31">
        <v>-11.9887623264643</v>
      </c>
      <c r="E109" s="13">
        <f t="shared" si="114"/>
        <v>-14.0571116058064</v>
      </c>
      <c r="F109" s="9" t="s">
        <v>107</v>
      </c>
      <c r="G109" s="6">
        <v>3</v>
      </c>
      <c r="H109" s="11">
        <f t="shared" si="99"/>
        <v>-11.9887623264643</v>
      </c>
      <c r="I109" s="11">
        <f t="shared" si="100"/>
        <v>261.161237673536</v>
      </c>
      <c r="J109" s="11">
        <f t="shared" si="101"/>
        <v>0.00339267878047851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9.07064311678733</v>
      </c>
      <c r="P109" s="11">
        <f t="shared" si="104"/>
        <v>0.0307737784276179</v>
      </c>
      <c r="Q109" s="17">
        <f t="shared" si="105"/>
        <v>0.00892439574400918</v>
      </c>
      <c r="R109" s="11">
        <f t="shared" si="106"/>
        <v>0.87929595</v>
      </c>
      <c r="S109" s="18">
        <f t="shared" si="107"/>
        <v>0.0101494789598533</v>
      </c>
      <c r="T109" s="3">
        <v>0.27</v>
      </c>
      <c r="U109" s="19">
        <f t="shared" si="108"/>
        <v>0.00274035931916038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0.226932451815713</v>
      </c>
      <c r="AC109" s="27">
        <f t="shared" si="110"/>
        <v>11.2298333333333</v>
      </c>
      <c r="AD109" s="1">
        <f t="shared" si="111"/>
        <v>0.29</v>
      </c>
      <c r="AE109" s="28">
        <f t="shared" si="112"/>
        <v>13.24</v>
      </c>
      <c r="AF109" s="1">
        <f t="shared" si="113"/>
        <v>337409.962204325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31">
        <v>-6.12034704077419</v>
      </c>
      <c r="E110" s="13">
        <f t="shared" si="114"/>
        <v>-11.9887623264643</v>
      </c>
      <c r="F110" s="9" t="s">
        <v>107</v>
      </c>
      <c r="G110" s="6">
        <v>4</v>
      </c>
      <c r="H110" s="11">
        <f t="shared" si="99"/>
        <v>-6.12034704077419</v>
      </c>
      <c r="I110" s="11">
        <f t="shared" si="100"/>
        <v>267.029652959226</v>
      </c>
      <c r="J110" s="11">
        <f t="shared" si="101"/>
        <v>0.00769805580441208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12.0719243383597</v>
      </c>
      <c r="P110" s="11">
        <f t="shared" si="104"/>
        <v>0.0929303472233334</v>
      </c>
      <c r="Q110" s="17">
        <f t="shared" si="105"/>
        <v>0.0269498006947667</v>
      </c>
      <c r="R110" s="11">
        <f t="shared" si="106"/>
        <v>0.87929595</v>
      </c>
      <c r="S110" s="18">
        <f t="shared" si="107"/>
        <v>0.0306492946939727</v>
      </c>
      <c r="T110" s="3">
        <v>0.27</v>
      </c>
      <c r="U110" s="19">
        <f t="shared" si="108"/>
        <v>0.00827530956737263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0.228007892648941</v>
      </c>
      <c r="AC110" s="27">
        <f t="shared" si="110"/>
        <v>11.2298333333333</v>
      </c>
      <c r="AD110" s="1">
        <f t="shared" si="111"/>
        <v>0.29</v>
      </c>
      <c r="AE110" s="28">
        <f t="shared" si="112"/>
        <v>13.24</v>
      </c>
      <c r="AF110" s="1">
        <f t="shared" si="113"/>
        <v>339008.959826697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31">
        <v>-1.87669991723333</v>
      </c>
      <c r="E111" s="13">
        <f t="shared" si="114"/>
        <v>-6.12034704077419</v>
      </c>
      <c r="F111" s="9" t="s">
        <v>107</v>
      </c>
      <c r="G111" s="6">
        <v>5</v>
      </c>
      <c r="H111" s="11">
        <f t="shared" si="99"/>
        <v>-1.87669991723333</v>
      </c>
      <c r="I111" s="11">
        <f t="shared" si="100"/>
        <v>271.273300082767</v>
      </c>
      <c r="J111" s="11">
        <f t="shared" si="101"/>
        <v>0.0136178248332813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11.3800442915796</v>
      </c>
      <c r="O111" s="11">
        <f t="shared" si="115"/>
        <v>3.63100469955682</v>
      </c>
      <c r="P111" s="11">
        <f t="shared" si="104"/>
        <v>0.049446385967386</v>
      </c>
      <c r="Q111" s="17">
        <f t="shared" si="105"/>
        <v>0.0143394519305419</v>
      </c>
      <c r="R111" s="11">
        <f t="shared" si="106"/>
        <v>0.87929595</v>
      </c>
      <c r="S111" s="18">
        <f t="shared" si="107"/>
        <v>0.0163078789690114</v>
      </c>
      <c r="T111" s="3">
        <v>0.27</v>
      </c>
      <c r="U111" s="19">
        <f t="shared" si="108"/>
        <v>0.00440312732163309</v>
      </c>
      <c r="V111" s="3">
        <v>180.9</v>
      </c>
      <c r="W111" s="21">
        <v>6</v>
      </c>
      <c r="X111" s="21">
        <v>3</v>
      </c>
      <c r="Y111" s="21">
        <v>0.3</v>
      </c>
      <c r="Z111" s="21">
        <v>6</v>
      </c>
      <c r="AA111" s="3">
        <v>30.2</v>
      </c>
      <c r="AB111" s="2">
        <f t="shared" si="109"/>
        <v>0.227255527638593</v>
      </c>
      <c r="AC111" s="27">
        <f t="shared" si="110"/>
        <v>11.2298333333333</v>
      </c>
      <c r="AD111" s="1">
        <f t="shared" si="111"/>
        <v>0.29</v>
      </c>
      <c r="AE111" s="28">
        <f t="shared" si="112"/>
        <v>13.24</v>
      </c>
      <c r="AF111" s="1">
        <f t="shared" si="113"/>
        <v>337890.32100852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31">
        <v>3.25154993203226</v>
      </c>
      <c r="E112" s="13">
        <f t="shared" si="114"/>
        <v>-1.87669991723333</v>
      </c>
      <c r="F112" s="9" t="s">
        <v>109</v>
      </c>
      <c r="G112" s="6">
        <v>6</v>
      </c>
      <c r="H112" s="11">
        <f t="shared" si="99"/>
        <v>3.25154993203226</v>
      </c>
      <c r="I112" s="11">
        <f t="shared" si="100"/>
        <v>276.401549932032</v>
      </c>
      <c r="J112" s="11">
        <f t="shared" si="101"/>
        <v>0.0265047280043138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6.61361331358943</v>
      </c>
      <c r="P112" s="11">
        <f t="shared" si="104"/>
        <v>0.175292022002397</v>
      </c>
      <c r="Q112" s="17">
        <f t="shared" si="105"/>
        <v>0.050834686380695</v>
      </c>
      <c r="R112" s="11">
        <f t="shared" si="106"/>
        <v>0.87929595</v>
      </c>
      <c r="S112" s="18">
        <f t="shared" si="107"/>
        <v>0.0578129427079643</v>
      </c>
      <c r="T112" s="3">
        <v>0.27</v>
      </c>
      <c r="U112" s="19">
        <f t="shared" si="108"/>
        <v>0.0156094945311504</v>
      </c>
      <c r="V112" s="3">
        <v>180.9</v>
      </c>
      <c r="W112" s="21">
        <v>6</v>
      </c>
      <c r="X112" s="21">
        <v>3</v>
      </c>
      <c r="Y112" s="21">
        <v>0.3</v>
      </c>
      <c r="Z112" s="21">
        <v>6</v>
      </c>
      <c r="AA112" s="3">
        <v>30.2</v>
      </c>
      <c r="AB112" s="2">
        <f t="shared" si="109"/>
        <v>0.229432924787403</v>
      </c>
      <c r="AC112" s="27">
        <f t="shared" si="110"/>
        <v>11.2298333333333</v>
      </c>
      <c r="AD112" s="1">
        <f t="shared" si="111"/>
        <v>0.29</v>
      </c>
      <c r="AE112" s="28">
        <f t="shared" si="112"/>
        <v>13.24</v>
      </c>
      <c r="AF112" s="1">
        <f t="shared" si="113"/>
        <v>341127.740266124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31">
        <v>7.9924610157</v>
      </c>
      <c r="E113" s="13">
        <f t="shared" si="114"/>
        <v>3.25154993203226</v>
      </c>
      <c r="F113" s="9" t="s">
        <v>107</v>
      </c>
      <c r="G113" s="6">
        <v>7</v>
      </c>
      <c r="H113" s="11">
        <f t="shared" si="99"/>
        <v>7.9924610157</v>
      </c>
      <c r="I113" s="11">
        <f t="shared" si="100"/>
        <v>281.1424610157</v>
      </c>
      <c r="J113" s="11">
        <f t="shared" si="101"/>
        <v>0.0480074521006103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9.47037629158704</v>
      </c>
      <c r="P113" s="11">
        <f t="shared" si="104"/>
        <v>0.45464863619312</v>
      </c>
      <c r="Q113" s="17">
        <f t="shared" si="105"/>
        <v>0.131848104496005</v>
      </c>
      <c r="R113" s="11">
        <f t="shared" si="106"/>
        <v>0.87929595</v>
      </c>
      <c r="S113" s="18">
        <f t="shared" si="107"/>
        <v>0.149947357878772</v>
      </c>
      <c r="T113" s="3">
        <v>0.27</v>
      </c>
      <c r="U113" s="19">
        <f t="shared" si="108"/>
        <v>0.0404857866272685</v>
      </c>
      <c r="V113" s="3">
        <v>180.9</v>
      </c>
      <c r="W113" s="21">
        <v>6</v>
      </c>
      <c r="X113" s="21">
        <v>3</v>
      </c>
      <c r="Y113" s="21">
        <v>0.3</v>
      </c>
      <c r="Z113" s="21">
        <v>6</v>
      </c>
      <c r="AA113" s="3">
        <v>30.2</v>
      </c>
      <c r="AB113" s="2">
        <f t="shared" si="109"/>
        <v>0.234266388341678</v>
      </c>
      <c r="AC113" s="27">
        <f t="shared" si="110"/>
        <v>11.2298333333333</v>
      </c>
      <c r="AD113" s="1">
        <f t="shared" si="111"/>
        <v>0.29</v>
      </c>
      <c r="AE113" s="28">
        <f t="shared" si="112"/>
        <v>13.24</v>
      </c>
      <c r="AF113" s="1">
        <f t="shared" si="113"/>
        <v>348314.278560297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31">
        <v>10.9242755819355</v>
      </c>
      <c r="E114" s="13">
        <f t="shared" si="114"/>
        <v>7.9924610157</v>
      </c>
      <c r="F114" s="9" t="s">
        <v>107</v>
      </c>
      <c r="G114" s="6">
        <v>8</v>
      </c>
      <c r="H114" s="11">
        <f t="shared" si="99"/>
        <v>10.9242755819355</v>
      </c>
      <c r="I114" s="11">
        <f t="shared" si="100"/>
        <v>284.074275581935</v>
      </c>
      <c r="J114" s="11">
        <f t="shared" si="101"/>
        <v>0.0686340417636627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12.0477826553939</v>
      </c>
      <c r="P114" s="11">
        <f t="shared" si="104"/>
        <v>0.826888017929837</v>
      </c>
      <c r="Q114" s="17">
        <f t="shared" si="105"/>
        <v>0.239797525199653</v>
      </c>
      <c r="R114" s="11">
        <f t="shared" si="106"/>
        <v>0.87929595</v>
      </c>
      <c r="S114" s="18">
        <f t="shared" si="107"/>
        <v>0.272715375522488</v>
      </c>
      <c r="T114" s="3">
        <v>0.27</v>
      </c>
      <c r="U114" s="19">
        <f t="shared" si="108"/>
        <v>0.0736331513910718</v>
      </c>
      <c r="V114" s="3">
        <v>180.9</v>
      </c>
      <c r="W114" s="21">
        <v>6</v>
      </c>
      <c r="X114" s="21">
        <v>3</v>
      </c>
      <c r="Y114" s="21">
        <v>0.3</v>
      </c>
      <c r="Z114" s="21">
        <v>6</v>
      </c>
      <c r="AA114" s="3">
        <v>30.2</v>
      </c>
      <c r="AB114" s="2">
        <f t="shared" si="109"/>
        <v>0.240706921315285</v>
      </c>
      <c r="AC114" s="27">
        <f t="shared" si="110"/>
        <v>11.2298333333333</v>
      </c>
      <c r="AD114" s="1">
        <f t="shared" si="111"/>
        <v>0.29</v>
      </c>
      <c r="AE114" s="28">
        <f t="shared" si="112"/>
        <v>13.24</v>
      </c>
      <c r="AF114" s="1">
        <f t="shared" si="113"/>
        <v>357890.255772076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31">
        <v>10.5454112561935</v>
      </c>
      <c r="E115" s="13">
        <f t="shared" si="114"/>
        <v>10.9242755819355</v>
      </c>
      <c r="F115" s="9" t="s">
        <v>107</v>
      </c>
      <c r="G115" s="6">
        <v>9</v>
      </c>
      <c r="H115" s="11">
        <f t="shared" si="99"/>
        <v>10.5454112561935</v>
      </c>
      <c r="I115" s="11">
        <f t="shared" si="100"/>
        <v>283.695411256193</v>
      </c>
      <c r="J115" s="11">
        <f t="shared" si="101"/>
        <v>0.0655632304489145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14.2529496374641</v>
      </c>
      <c r="P115" s="11">
        <f t="shared" si="104"/>
        <v>0.934469421657829</v>
      </c>
      <c r="Q115" s="17">
        <f t="shared" si="105"/>
        <v>0.27099613228077</v>
      </c>
      <c r="R115" s="11">
        <f t="shared" si="106"/>
        <v>0.87929595</v>
      </c>
      <c r="S115" s="18">
        <f t="shared" si="107"/>
        <v>0.308196725210403</v>
      </c>
      <c r="T115" s="3">
        <v>0.27</v>
      </c>
      <c r="U115" s="19">
        <f t="shared" si="108"/>
        <v>0.0832131158068089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0.242568308401263</v>
      </c>
      <c r="AC115" s="27">
        <f t="shared" si="110"/>
        <v>11.2298333333333</v>
      </c>
      <c r="AD115" s="1">
        <f t="shared" si="111"/>
        <v>0.29</v>
      </c>
      <c r="AE115" s="28">
        <f t="shared" si="112"/>
        <v>13.24</v>
      </c>
      <c r="AF115" s="1">
        <f t="shared" si="113"/>
        <v>360657.821809028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31">
        <v>5.52937398693333</v>
      </c>
      <c r="E116" s="13">
        <f t="shared" si="114"/>
        <v>10.5454112561935</v>
      </c>
      <c r="F116" s="9" t="s">
        <v>107</v>
      </c>
      <c r="G116" s="6">
        <v>10</v>
      </c>
      <c r="H116" s="11">
        <f t="shared" si="99"/>
        <v>5.52937398693333</v>
      </c>
      <c r="I116" s="11">
        <f t="shared" si="100"/>
        <v>278.679373986933</v>
      </c>
      <c r="J116" s="11">
        <f t="shared" si="101"/>
        <v>0.0353484873216187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16.3505352158062</v>
      </c>
      <c r="P116" s="11">
        <f t="shared" si="104"/>
        <v>0.577966686777608</v>
      </c>
      <c r="Q116" s="17">
        <f t="shared" si="105"/>
        <v>0.167610339165506</v>
      </c>
      <c r="R116" s="11">
        <f t="shared" si="106"/>
        <v>0.87929595</v>
      </c>
      <c r="S116" s="18">
        <f t="shared" si="107"/>
        <v>0.190618800377172</v>
      </c>
      <c r="T116" s="3">
        <v>0.27</v>
      </c>
      <c r="U116" s="19">
        <f t="shared" si="108"/>
        <v>0.0514670761018366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0.236400052886587</v>
      </c>
      <c r="AC116" s="27">
        <f t="shared" si="110"/>
        <v>11.2298333333333</v>
      </c>
      <c r="AD116" s="1">
        <f t="shared" si="111"/>
        <v>0.29</v>
      </c>
      <c r="AE116" s="28">
        <f t="shared" si="112"/>
        <v>13.24</v>
      </c>
      <c r="AF116" s="1">
        <f t="shared" si="113"/>
        <v>351486.674873359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31">
        <v>-4.62543874645161</v>
      </c>
      <c r="E117" s="13">
        <f t="shared" si="114"/>
        <v>5.52937398693333</v>
      </c>
      <c r="F117" s="9" t="s">
        <v>107</v>
      </c>
      <c r="G117" s="6">
        <v>11</v>
      </c>
      <c r="H117" s="11">
        <f t="shared" si="99"/>
        <v>-4.62543874645161</v>
      </c>
      <c r="I117" s="11">
        <f t="shared" si="100"/>
        <v>268.524561253548</v>
      </c>
      <c r="J117" s="11">
        <f t="shared" si="101"/>
        <v>0.00943063554366026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14.9839401025772</v>
      </c>
      <c r="O117" s="11">
        <f t="shared" si="115"/>
        <v>3.82068342645143</v>
      </c>
      <c r="P117" s="11">
        <f t="shared" si="104"/>
        <v>0.0360314729225665</v>
      </c>
      <c r="Q117" s="17">
        <f t="shared" si="105"/>
        <v>0.0104491271475443</v>
      </c>
      <c r="R117" s="11">
        <f t="shared" si="106"/>
        <v>0.87929595</v>
      </c>
      <c r="S117" s="18">
        <f t="shared" si="107"/>
        <v>0.0118835156098971</v>
      </c>
      <c r="T117" s="3">
        <v>0.27</v>
      </c>
      <c r="U117" s="19">
        <f t="shared" si="108"/>
        <v>0.00320854921467221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0.227023421112411</v>
      </c>
      <c r="AC117" s="27">
        <f t="shared" si="110"/>
        <v>11.2298333333333</v>
      </c>
      <c r="AD117" s="1">
        <f t="shared" si="111"/>
        <v>0.29</v>
      </c>
      <c r="AE117" s="28">
        <f t="shared" si="112"/>
        <v>13.24</v>
      </c>
      <c r="AF117" s="1">
        <f t="shared" si="113"/>
        <v>337545.21807767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31">
        <v>-11.665693474</v>
      </c>
      <c r="E118" s="13">
        <f t="shared" si="114"/>
        <v>-4.62543874645161</v>
      </c>
      <c r="F118" s="9" t="s">
        <v>109</v>
      </c>
      <c r="G118" s="6">
        <v>12</v>
      </c>
      <c r="H118" s="11">
        <f t="shared" si="99"/>
        <v>-11.665693474</v>
      </c>
      <c r="I118" s="11">
        <f t="shared" si="100"/>
        <v>261.484306526</v>
      </c>
      <c r="J118" s="11">
        <f t="shared" si="101"/>
        <v>0.00355261255850516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6.81670695352886</v>
      </c>
      <c r="P118" s="11">
        <f t="shared" si="104"/>
        <v>0.0242171187307561</v>
      </c>
      <c r="Q118" s="17">
        <f t="shared" si="105"/>
        <v>0.00702296443191927</v>
      </c>
      <c r="R118" s="11">
        <f t="shared" si="106"/>
        <v>0.87929595</v>
      </c>
      <c r="S118" s="18">
        <f t="shared" si="107"/>
        <v>0.00798703147889998</v>
      </c>
      <c r="T118" s="3">
        <v>0.27</v>
      </c>
      <c r="U118" s="19">
        <f t="shared" si="108"/>
        <v>0.002156498499303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0.226819007658415</v>
      </c>
      <c r="AC118" s="27">
        <f t="shared" si="110"/>
        <v>11.2298333333333</v>
      </c>
      <c r="AD118" s="1">
        <f t="shared" si="111"/>
        <v>0.29</v>
      </c>
      <c r="AE118" s="28">
        <f t="shared" si="112"/>
        <v>13.24</v>
      </c>
      <c r="AF118" s="1">
        <f t="shared" si="113"/>
        <v>337241.290035492</v>
      </c>
      <c r="AG118" s="1">
        <f>SUM(AF107:AF118)</f>
        <v>4122465.67485957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31">
        <v>-15.8796778041935</v>
      </c>
      <c r="E119" s="13">
        <f t="shared" si="114"/>
        <v>-11.665693474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-12</v>
      </c>
      <c r="E123" s="9"/>
      <c r="F123" s="9"/>
      <c r="G123" s="6">
        <v>1</v>
      </c>
      <c r="H123" s="11">
        <f t="shared" ref="H123:H134" si="116">E124</f>
        <v>-12</v>
      </c>
      <c r="I123" s="11">
        <f t="shared" ref="I123:I134" si="117">H123+273.15</f>
        <v>261.15</v>
      </c>
      <c r="J123" s="11">
        <f t="shared" ref="J123:J134" si="118">EXP(($C$18*(I123-$C$16))/($C$19*I123*$C$16))</f>
        <v>0.00338724017142846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0.00176549732215194</v>
      </c>
      <c r="Q123" s="17">
        <f t="shared" ref="Q123:Q134" si="122">P123*$B$125</f>
        <v>0.000459029303759505</v>
      </c>
      <c r="R123" s="11">
        <f t="shared" ref="R123:R134" si="123">L123*$B$125</f>
        <v>0.1355172</v>
      </c>
      <c r="S123" s="18">
        <f t="shared" ref="S123:S134" si="124">Q123/R123</f>
        <v>0.00338724017142846</v>
      </c>
      <c r="T123" s="3">
        <v>0.01</v>
      </c>
      <c r="U123" s="19">
        <f t="shared" ref="U123:U134" si="125">S123*T123</f>
        <v>3.38724017142846e-5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0.00552387240171429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0.00833333333333333</v>
      </c>
      <c r="AX123" s="1">
        <f t="shared" ref="AX123:AX134" si="132">AW123*10000*AV123*0.67*AU123*AT123</f>
        <v>4.17957010912657</v>
      </c>
    </row>
    <row r="124" s="1" customFormat="1" spans="1:50">
      <c r="A124" s="6" t="s">
        <v>108</v>
      </c>
      <c r="B124" s="6">
        <v>1</v>
      </c>
      <c r="C124" s="9">
        <v>1</v>
      </c>
      <c r="D124" s="31">
        <v>-14.0571116058064</v>
      </c>
      <c r="E124" s="13">
        <f t="shared" ref="E124:E135" si="133">D123</f>
        <v>-12</v>
      </c>
      <c r="F124" s="9" t="s">
        <v>107</v>
      </c>
      <c r="G124" s="6">
        <v>2</v>
      </c>
      <c r="H124" s="11">
        <f t="shared" si="116"/>
        <v>-14.0571116058064</v>
      </c>
      <c r="I124" s="11">
        <f t="shared" si="117"/>
        <v>259.092888394194</v>
      </c>
      <c r="J124" s="11">
        <f t="shared" si="118"/>
        <v>0.00251932417551583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4">L124+O123-P123-N124</f>
        <v>1.04067450267785</v>
      </c>
      <c r="P124" s="11">
        <f t="shared" si="121"/>
        <v>0.00262179643343922</v>
      </c>
      <c r="Q124" s="17">
        <f t="shared" si="122"/>
        <v>0.000681667072694197</v>
      </c>
      <c r="R124" s="11">
        <f t="shared" si="123"/>
        <v>0.1355172</v>
      </c>
      <c r="S124" s="18">
        <f t="shared" si="124"/>
        <v>0.00503011479497951</v>
      </c>
      <c r="T124" s="3">
        <v>0.01</v>
      </c>
      <c r="U124" s="19">
        <f t="shared" si="125"/>
        <v>5.03011479497951e-5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0.00554030114794979</v>
      </c>
      <c r="AU124" s="27">
        <f t="shared" si="129"/>
        <v>52.122</v>
      </c>
      <c r="AV124" s="1">
        <f t="shared" si="130"/>
        <v>0.26</v>
      </c>
      <c r="AW124" s="2">
        <f t="shared" si="131"/>
        <v>0.00833333333333333</v>
      </c>
      <c r="AX124" s="1">
        <f t="shared" si="132"/>
        <v>4.19200071789209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31">
        <v>-11.9887623264643</v>
      </c>
      <c r="E125" s="13">
        <f t="shared" si="133"/>
        <v>-14.0571116058064</v>
      </c>
      <c r="F125" s="9" t="s">
        <v>107</v>
      </c>
      <c r="G125" s="6">
        <v>3</v>
      </c>
      <c r="H125" s="11">
        <f t="shared" si="116"/>
        <v>-11.9887623264643</v>
      </c>
      <c r="I125" s="11">
        <f t="shared" si="117"/>
        <v>261.161237673536</v>
      </c>
      <c r="J125" s="11">
        <f t="shared" si="118"/>
        <v>0.00339267878047851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4"/>
        <v>1.55927270624441</v>
      </c>
      <c r="P125" s="11">
        <f t="shared" si="121"/>
        <v>0.00529011142345471</v>
      </c>
      <c r="Q125" s="17">
        <f t="shared" si="122"/>
        <v>0.00137542897009823</v>
      </c>
      <c r="R125" s="11">
        <f t="shared" si="123"/>
        <v>0.1355172</v>
      </c>
      <c r="S125" s="18">
        <f t="shared" si="124"/>
        <v>0.0101494789598533</v>
      </c>
      <c r="T125" s="3">
        <v>0.01</v>
      </c>
      <c r="U125" s="19">
        <f t="shared" si="125"/>
        <v>0.000101494789598533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0.00559149478959853</v>
      </c>
      <c r="AU125" s="27">
        <f t="shared" si="129"/>
        <v>52.122</v>
      </c>
      <c r="AV125" s="1">
        <f t="shared" si="130"/>
        <v>0.26</v>
      </c>
      <c r="AW125" s="2">
        <f t="shared" si="131"/>
        <v>0.00833333333333333</v>
      </c>
      <c r="AX125" s="1">
        <f t="shared" si="132"/>
        <v>4.23073575716382</v>
      </c>
    </row>
    <row r="126" s="1" customFormat="1" spans="1:50">
      <c r="A126" s="6"/>
      <c r="B126" s="6"/>
      <c r="C126" s="9">
        <v>3</v>
      </c>
      <c r="D126" s="31">
        <v>-6.12034704077419</v>
      </c>
      <c r="E126" s="13">
        <f t="shared" si="133"/>
        <v>-11.9887623264643</v>
      </c>
      <c r="F126" s="9" t="s">
        <v>107</v>
      </c>
      <c r="G126" s="6">
        <v>4</v>
      </c>
      <c r="H126" s="11">
        <f t="shared" si="116"/>
        <v>-6.12034704077419</v>
      </c>
      <c r="I126" s="11">
        <f t="shared" si="117"/>
        <v>267.029652959226</v>
      </c>
      <c r="J126" s="11">
        <f t="shared" si="118"/>
        <v>0.00769805580441208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4"/>
        <v>2.07520259482095</v>
      </c>
      <c r="P126" s="11">
        <f t="shared" si="121"/>
        <v>0.0159750253803925</v>
      </c>
      <c r="Q126" s="17">
        <f t="shared" si="122"/>
        <v>0.00415350659890204</v>
      </c>
      <c r="R126" s="11">
        <f t="shared" si="123"/>
        <v>0.1355172</v>
      </c>
      <c r="S126" s="18">
        <f t="shared" si="124"/>
        <v>0.0306492946939727</v>
      </c>
      <c r="T126" s="3">
        <v>0.01</v>
      </c>
      <c r="U126" s="19">
        <f t="shared" si="125"/>
        <v>0.000306492946939727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0.00579649294693973</v>
      </c>
      <c r="AU126" s="27">
        <f t="shared" si="129"/>
        <v>52.122</v>
      </c>
      <c r="AV126" s="1">
        <f t="shared" si="130"/>
        <v>0.26</v>
      </c>
      <c r="AW126" s="2">
        <f t="shared" si="131"/>
        <v>0.00833333333333333</v>
      </c>
      <c r="AX126" s="1">
        <f t="shared" si="132"/>
        <v>4.3858450914387</v>
      </c>
    </row>
    <row r="127" s="1" customFormat="1" spans="1:50">
      <c r="A127" s="6"/>
      <c r="B127" s="6"/>
      <c r="C127" s="9">
        <v>4</v>
      </c>
      <c r="D127" s="31">
        <v>-1.87669991723333</v>
      </c>
      <c r="E127" s="13">
        <f t="shared" si="133"/>
        <v>-6.12034704077419</v>
      </c>
      <c r="F127" s="9" t="s">
        <v>107</v>
      </c>
      <c r="G127" s="6">
        <v>5</v>
      </c>
      <c r="H127" s="11">
        <f t="shared" si="116"/>
        <v>-1.87669991723333</v>
      </c>
      <c r="I127" s="11">
        <f t="shared" si="117"/>
        <v>271.273300082767</v>
      </c>
      <c r="J127" s="11">
        <f t="shared" si="118"/>
        <v>0.0136178248332813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1.95626619096853</v>
      </c>
      <c r="O127" s="11">
        <f t="shared" si="134"/>
        <v>0.624181378472028</v>
      </c>
      <c r="P127" s="11">
        <f t="shared" si="121"/>
        <v>0.00849999267622814</v>
      </c>
      <c r="Q127" s="17">
        <f t="shared" si="122"/>
        <v>0.00220999809581932</v>
      </c>
      <c r="R127" s="11">
        <f t="shared" si="123"/>
        <v>0.1355172</v>
      </c>
      <c r="S127" s="18">
        <f t="shared" si="124"/>
        <v>0.0163078789690114</v>
      </c>
      <c r="T127" s="3">
        <v>0.01</v>
      </c>
      <c r="U127" s="19">
        <f t="shared" si="125"/>
        <v>0.000163078789690114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0.001</v>
      </c>
      <c r="AF127" s="3">
        <v>0.49</v>
      </c>
      <c r="AG127" s="19">
        <f t="shared" si="126"/>
        <v>0.00049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0.00565307878969011</v>
      </c>
      <c r="AU127" s="27">
        <f t="shared" si="129"/>
        <v>52.122</v>
      </c>
      <c r="AV127" s="1">
        <f t="shared" si="130"/>
        <v>0.26</v>
      </c>
      <c r="AW127" s="2">
        <f t="shared" si="131"/>
        <v>0.00833333333333333</v>
      </c>
      <c r="AX127" s="1">
        <f t="shared" si="132"/>
        <v>4.27733253334991</v>
      </c>
    </row>
    <row r="128" s="1" customFormat="1" spans="1:50">
      <c r="A128" s="6"/>
      <c r="B128" s="6"/>
      <c r="C128" s="9">
        <v>5</v>
      </c>
      <c r="D128" s="31">
        <v>3.25154993203226</v>
      </c>
      <c r="E128" s="13">
        <f t="shared" si="133"/>
        <v>-1.87669991723333</v>
      </c>
      <c r="F128" s="9" t="s">
        <v>109</v>
      </c>
      <c r="G128" s="6">
        <v>6</v>
      </c>
      <c r="H128" s="11">
        <f t="shared" si="116"/>
        <v>3.25154993203226</v>
      </c>
      <c r="I128" s="11">
        <f t="shared" si="117"/>
        <v>276.401549932032</v>
      </c>
      <c r="J128" s="11">
        <f t="shared" si="118"/>
        <v>0.0265047280043138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4"/>
        <v>1.1369013857958</v>
      </c>
      <c r="P128" s="11">
        <f t="shared" si="121"/>
        <v>0.0301332619982451</v>
      </c>
      <c r="Q128" s="17">
        <f t="shared" si="122"/>
        <v>0.00783464811954374</v>
      </c>
      <c r="R128" s="11">
        <f t="shared" si="123"/>
        <v>0.1355172</v>
      </c>
      <c r="S128" s="18">
        <f t="shared" si="124"/>
        <v>0.0578129427079643</v>
      </c>
      <c r="T128" s="3">
        <v>0.01</v>
      </c>
      <c r="U128" s="19">
        <f t="shared" si="125"/>
        <v>0.000578129427079643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0.001</v>
      </c>
      <c r="AF128" s="3">
        <v>0.49</v>
      </c>
      <c r="AG128" s="19">
        <f t="shared" si="126"/>
        <v>0.00049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0.00606812942707964</v>
      </c>
      <c r="AU128" s="27">
        <f t="shared" si="129"/>
        <v>52.122</v>
      </c>
      <c r="AV128" s="1">
        <f t="shared" si="130"/>
        <v>0.26</v>
      </c>
      <c r="AW128" s="2">
        <f t="shared" si="131"/>
        <v>0.00833333333333333</v>
      </c>
      <c r="AX128" s="1">
        <f t="shared" si="132"/>
        <v>4.59137549300786</v>
      </c>
    </row>
    <row r="129" s="1" customFormat="1" spans="1:50">
      <c r="A129" s="6"/>
      <c r="B129" s="6"/>
      <c r="C129" s="9">
        <v>6</v>
      </c>
      <c r="D129" s="31">
        <v>7.9924610157</v>
      </c>
      <c r="E129" s="13">
        <f t="shared" si="133"/>
        <v>3.25154993203226</v>
      </c>
      <c r="F129" s="9" t="s">
        <v>107</v>
      </c>
      <c r="G129" s="6">
        <v>7</v>
      </c>
      <c r="H129" s="11">
        <f t="shared" si="116"/>
        <v>7.9924610157</v>
      </c>
      <c r="I129" s="11">
        <f t="shared" si="117"/>
        <v>281.1424610157</v>
      </c>
      <c r="J129" s="11">
        <f t="shared" si="118"/>
        <v>0.0480074521006103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4"/>
        <v>1.62798812379755</v>
      </c>
      <c r="P129" s="11">
        <f t="shared" si="121"/>
        <v>0.0781555618735736</v>
      </c>
      <c r="Q129" s="17">
        <f t="shared" si="122"/>
        <v>0.0203204460871291</v>
      </c>
      <c r="R129" s="11">
        <f t="shared" si="123"/>
        <v>0.1355172</v>
      </c>
      <c r="S129" s="18">
        <f t="shared" si="124"/>
        <v>0.149947357878772</v>
      </c>
      <c r="T129" s="3">
        <v>0.01</v>
      </c>
      <c r="U129" s="19">
        <f t="shared" si="125"/>
        <v>0.00149947357878772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0.001</v>
      </c>
      <c r="AF129" s="3">
        <v>0.49</v>
      </c>
      <c r="AG129" s="19">
        <f t="shared" si="126"/>
        <v>0.00049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0.00698947357878772</v>
      </c>
      <c r="AU129" s="27">
        <f t="shared" si="129"/>
        <v>52.122</v>
      </c>
      <c r="AV129" s="1">
        <f t="shared" si="130"/>
        <v>0.26</v>
      </c>
      <c r="AW129" s="2">
        <f t="shared" si="131"/>
        <v>0.00833333333333333</v>
      </c>
      <c r="AX129" s="1">
        <f t="shared" si="132"/>
        <v>5.28849921286471</v>
      </c>
    </row>
    <row r="130" s="1" customFormat="1" spans="1:50">
      <c r="A130" s="6"/>
      <c r="B130" s="6"/>
      <c r="C130" s="9">
        <v>7</v>
      </c>
      <c r="D130" s="31">
        <v>10.9242755819355</v>
      </c>
      <c r="E130" s="13">
        <f t="shared" si="133"/>
        <v>7.9924610157</v>
      </c>
      <c r="F130" s="9" t="s">
        <v>107</v>
      </c>
      <c r="G130" s="6">
        <v>8</v>
      </c>
      <c r="H130" s="11">
        <f t="shared" si="116"/>
        <v>10.9242755819355</v>
      </c>
      <c r="I130" s="11">
        <f t="shared" si="117"/>
        <v>284.074275581935</v>
      </c>
      <c r="J130" s="11">
        <f t="shared" si="118"/>
        <v>0.0686340417636627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4"/>
        <v>2.07105256192398</v>
      </c>
      <c r="P130" s="11">
        <f t="shared" si="121"/>
        <v>0.142144708029831</v>
      </c>
      <c r="Q130" s="17">
        <f t="shared" si="122"/>
        <v>0.0369576240877561</v>
      </c>
      <c r="R130" s="11">
        <f t="shared" si="123"/>
        <v>0.1355172</v>
      </c>
      <c r="S130" s="18">
        <f t="shared" si="124"/>
        <v>0.272715375522488</v>
      </c>
      <c r="T130" s="3">
        <v>0.01</v>
      </c>
      <c r="U130" s="19">
        <f t="shared" si="125"/>
        <v>0.00272715375522488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0.001</v>
      </c>
      <c r="AF130" s="3">
        <v>0.49</v>
      </c>
      <c r="AG130" s="19">
        <f t="shared" si="126"/>
        <v>0.00049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0.00821715375522488</v>
      </c>
      <c r="AU130" s="27">
        <f t="shared" si="129"/>
        <v>52.122</v>
      </c>
      <c r="AV130" s="1">
        <f t="shared" si="130"/>
        <v>0.26</v>
      </c>
      <c r="AW130" s="2">
        <f t="shared" si="131"/>
        <v>0.00833333333333333</v>
      </c>
      <c r="AX130" s="1">
        <f t="shared" si="132"/>
        <v>6.21740831789972</v>
      </c>
    </row>
    <row r="131" s="1" customFormat="1" spans="1:50">
      <c r="A131" s="6"/>
      <c r="B131" s="6"/>
      <c r="C131" s="9">
        <v>8</v>
      </c>
      <c r="D131" s="31">
        <v>10.5454112561935</v>
      </c>
      <c r="E131" s="13">
        <f t="shared" si="133"/>
        <v>10.9242755819355</v>
      </c>
      <c r="F131" s="9" t="s">
        <v>107</v>
      </c>
      <c r="G131" s="6">
        <v>9</v>
      </c>
      <c r="H131" s="11">
        <f t="shared" si="116"/>
        <v>10.5454112561935</v>
      </c>
      <c r="I131" s="11">
        <f t="shared" si="117"/>
        <v>283.695411256193</v>
      </c>
      <c r="J131" s="11">
        <f t="shared" si="118"/>
        <v>0.0655632304489145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4"/>
        <v>2.45012785389415</v>
      </c>
      <c r="P131" s="11">
        <f t="shared" si="121"/>
        <v>0.160638297114166</v>
      </c>
      <c r="Q131" s="17">
        <f t="shared" si="122"/>
        <v>0.0417659572496833</v>
      </c>
      <c r="R131" s="11">
        <f t="shared" si="123"/>
        <v>0.1355172</v>
      </c>
      <c r="S131" s="18">
        <f t="shared" si="124"/>
        <v>0.308196725210403</v>
      </c>
      <c r="T131" s="3">
        <v>0.01</v>
      </c>
      <c r="U131" s="19">
        <f t="shared" si="125"/>
        <v>0.00308196725210403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0.001</v>
      </c>
      <c r="AF131" s="3">
        <v>0.49</v>
      </c>
      <c r="AG131" s="19">
        <f t="shared" si="126"/>
        <v>0.00049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0.00857196725210404</v>
      </c>
      <c r="AU131" s="27">
        <f t="shared" si="129"/>
        <v>52.122</v>
      </c>
      <c r="AV131" s="1">
        <f t="shared" si="130"/>
        <v>0.26</v>
      </c>
      <c r="AW131" s="2">
        <f t="shared" si="131"/>
        <v>0.00833333333333333</v>
      </c>
      <c r="AX131" s="1">
        <f t="shared" si="132"/>
        <v>6.48587358610732</v>
      </c>
    </row>
    <row r="132" s="1" customFormat="1" spans="1:50">
      <c r="A132" s="6"/>
      <c r="B132" s="6"/>
      <c r="C132" s="9">
        <v>9</v>
      </c>
      <c r="D132" s="31">
        <v>5.52937398693333</v>
      </c>
      <c r="E132" s="13">
        <f t="shared" si="133"/>
        <v>10.5454112561935</v>
      </c>
      <c r="F132" s="9" t="s">
        <v>107</v>
      </c>
      <c r="G132" s="6">
        <v>10</v>
      </c>
      <c r="H132" s="11">
        <f t="shared" si="116"/>
        <v>5.52937398693333</v>
      </c>
      <c r="I132" s="11">
        <f t="shared" si="117"/>
        <v>278.679373986933</v>
      </c>
      <c r="J132" s="11">
        <f t="shared" si="118"/>
        <v>0.0353484873216187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4"/>
        <v>2.81070955677998</v>
      </c>
      <c r="P132" s="11">
        <f t="shared" si="121"/>
        <v>0.0993543311325898</v>
      </c>
      <c r="Q132" s="17">
        <f t="shared" si="122"/>
        <v>0.0258321260944734</v>
      </c>
      <c r="R132" s="11">
        <f t="shared" si="123"/>
        <v>0.1355172</v>
      </c>
      <c r="S132" s="18">
        <f t="shared" si="124"/>
        <v>0.190618800377172</v>
      </c>
      <c r="T132" s="3">
        <v>0.01</v>
      </c>
      <c r="U132" s="19">
        <f t="shared" si="125"/>
        <v>0.00190618800377172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0.00739618800377172</v>
      </c>
      <c r="AU132" s="27">
        <f t="shared" si="129"/>
        <v>52.122</v>
      </c>
      <c r="AV132" s="1">
        <f t="shared" si="130"/>
        <v>0.26</v>
      </c>
      <c r="AW132" s="2">
        <f t="shared" si="131"/>
        <v>0.00833333333333333</v>
      </c>
      <c r="AX132" s="1">
        <f t="shared" si="132"/>
        <v>5.59623467994143</v>
      </c>
    </row>
    <row r="133" s="1" customFormat="1" spans="1:50">
      <c r="A133" s="6"/>
      <c r="B133" s="6"/>
      <c r="C133" s="9">
        <v>10</v>
      </c>
      <c r="D133" s="31">
        <v>-4.62543874645161</v>
      </c>
      <c r="E133" s="13">
        <f t="shared" si="133"/>
        <v>5.52937398693333</v>
      </c>
      <c r="F133" s="9" t="s">
        <v>107</v>
      </c>
      <c r="G133" s="6">
        <v>11</v>
      </c>
      <c r="H133" s="11">
        <f t="shared" si="116"/>
        <v>-4.62543874645161</v>
      </c>
      <c r="I133" s="11">
        <f t="shared" si="117"/>
        <v>268.524561253548</v>
      </c>
      <c r="J133" s="11">
        <f t="shared" si="118"/>
        <v>0.00943063554366026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2.57578746436502</v>
      </c>
      <c r="O133" s="11">
        <f t="shared" si="134"/>
        <v>0.65678776128237</v>
      </c>
      <c r="P133" s="11">
        <f t="shared" si="121"/>
        <v>0.00619392600619056</v>
      </c>
      <c r="Q133" s="17">
        <f t="shared" si="122"/>
        <v>0.00161042076160955</v>
      </c>
      <c r="R133" s="11">
        <f t="shared" si="123"/>
        <v>0.1355172</v>
      </c>
      <c r="S133" s="18">
        <f t="shared" si="124"/>
        <v>0.0118835156098971</v>
      </c>
      <c r="T133" s="3">
        <v>0.01</v>
      </c>
      <c r="U133" s="19">
        <f t="shared" si="125"/>
        <v>0.000118835156098971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0.00560883515609897</v>
      </c>
      <c r="AU133" s="27">
        <f t="shared" si="129"/>
        <v>52.122</v>
      </c>
      <c r="AV133" s="1">
        <f t="shared" si="130"/>
        <v>0.26</v>
      </c>
      <c r="AW133" s="2">
        <f t="shared" si="131"/>
        <v>0.00833333333333333</v>
      </c>
      <c r="AX133" s="1">
        <f t="shared" si="132"/>
        <v>4.24385613218987</v>
      </c>
    </row>
    <row r="134" s="1" customFormat="1" spans="1:51">
      <c r="A134" s="6"/>
      <c r="B134" s="6"/>
      <c r="C134" s="9">
        <v>11</v>
      </c>
      <c r="D134" s="31">
        <v>-11.665693474</v>
      </c>
      <c r="E134" s="13">
        <f t="shared" si="133"/>
        <v>-4.62543874645161</v>
      </c>
      <c r="F134" s="9" t="s">
        <v>109</v>
      </c>
      <c r="G134" s="6">
        <v>12</v>
      </c>
      <c r="H134" s="11">
        <f t="shared" si="116"/>
        <v>-11.665693474</v>
      </c>
      <c r="I134" s="11">
        <f t="shared" si="117"/>
        <v>261.484306526</v>
      </c>
      <c r="J134" s="11">
        <f t="shared" si="118"/>
        <v>0.00355261255850516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4"/>
        <v>1.17181383527618</v>
      </c>
      <c r="P134" s="11">
        <f t="shared" si="121"/>
        <v>0.00416300054743225</v>
      </c>
      <c r="Q134" s="17">
        <f t="shared" si="122"/>
        <v>0.00108238014233239</v>
      </c>
      <c r="R134" s="11">
        <f t="shared" si="123"/>
        <v>0.1355172</v>
      </c>
      <c r="S134" s="18">
        <f t="shared" si="124"/>
        <v>0.00798703147889999</v>
      </c>
      <c r="T134" s="3">
        <v>0.01</v>
      </c>
      <c r="U134" s="19">
        <f t="shared" si="125"/>
        <v>7.98703147889999e-5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0.005569870314789</v>
      </c>
      <c r="AU134" s="27">
        <f t="shared" si="129"/>
        <v>52.122</v>
      </c>
      <c r="AV134" s="1">
        <f t="shared" si="130"/>
        <v>0.26</v>
      </c>
      <c r="AW134" s="2">
        <f t="shared" si="131"/>
        <v>0.00833333333333333</v>
      </c>
      <c r="AX134" s="1">
        <f t="shared" si="132"/>
        <v>4.21437386428022</v>
      </c>
      <c r="AY134" s="1">
        <f>SUM(AX123:AX134)</f>
        <v>57.9031054952622</v>
      </c>
    </row>
    <row r="135" s="1" customFormat="1" spans="1:46">
      <c r="A135" s="6"/>
      <c r="B135" s="6"/>
      <c r="C135" s="9">
        <v>12</v>
      </c>
      <c r="D135" s="31">
        <v>-15.8796778041935</v>
      </c>
      <c r="E135" s="13">
        <f t="shared" si="133"/>
        <v>-11.665693474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-12</v>
      </c>
      <c r="E139" s="9"/>
      <c r="F139" s="9"/>
      <c r="G139" s="6">
        <v>1</v>
      </c>
      <c r="H139" s="11">
        <f t="shared" ref="H139:H150" si="135">E140</f>
        <v>-12</v>
      </c>
      <c r="I139" s="11">
        <f t="shared" ref="I139:I150" si="136">H139+273.15</f>
        <v>261.15</v>
      </c>
      <c r="J139" s="11">
        <f t="shared" ref="J139:J150" si="137">EXP(($C$18*(I139-$C$16))/($C$19*I139*$C$16))</f>
        <v>0.00338724017142846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0.000964347276805682</v>
      </c>
      <c r="Q139" s="17">
        <f t="shared" ref="Q139:Q150" si="141">P139*$B$125</f>
        <v>0.000250730291969477</v>
      </c>
      <c r="R139" s="11">
        <f t="shared" ref="R139:R150" si="142">L139*$B$125</f>
        <v>0.074022</v>
      </c>
      <c r="S139" s="18">
        <f t="shared" ref="S139:S150" si="143">Q139/R139</f>
        <v>0.00338724017142846</v>
      </c>
      <c r="T139" s="3">
        <v>0.01</v>
      </c>
      <c r="U139" s="19">
        <f t="shared" ref="U139:U150" si="144">S139*T139</f>
        <v>3.38724017142846e-5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0.00552387240171429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0.0416666666666667</v>
      </c>
      <c r="AX139" s="1">
        <f t="shared" ref="AX139:AX150" si="151">AW139*10000*AV139*0.67*AU139*AT139</f>
        <v>11.4147923148415</v>
      </c>
      <c r="AZ139" s="2">
        <f t="shared" ref="AZ139:AZ150" si="152">$E$12/12</f>
        <v>0.0166666666666667</v>
      </c>
      <c r="BA139" s="1">
        <f t="shared" ref="BA139:BA150" si="153">AZ139*10000*AV139*0.67*AU139*AT139</f>
        <v>4.56591692593659</v>
      </c>
    </row>
    <row r="140" s="1" customFormat="1" spans="1:53">
      <c r="A140" s="6" t="s">
        <v>108</v>
      </c>
      <c r="B140" s="6">
        <v>1</v>
      </c>
      <c r="C140" s="9">
        <v>1</v>
      </c>
      <c r="D140" s="31">
        <v>-14.0571116058064</v>
      </c>
      <c r="E140" s="13">
        <f t="shared" ref="E140:E151" si="154">D139</f>
        <v>-12</v>
      </c>
      <c r="F140" s="9" t="s">
        <v>107</v>
      </c>
      <c r="G140" s="6">
        <v>2</v>
      </c>
      <c r="H140" s="11">
        <f t="shared" si="135"/>
        <v>-14.0571116058064</v>
      </c>
      <c r="I140" s="11">
        <f t="shared" si="136"/>
        <v>259.092888394194</v>
      </c>
      <c r="J140" s="11">
        <f t="shared" si="137"/>
        <v>0.00251932417551583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5">L140+O139-P139-N140</f>
        <v>0.568435652723194</v>
      </c>
      <c r="P140" s="11">
        <f t="shared" si="140"/>
        <v>0.00143207368213067</v>
      </c>
      <c r="Q140" s="17">
        <f t="shared" si="141"/>
        <v>0.000372339157353973</v>
      </c>
      <c r="R140" s="11">
        <f t="shared" si="142"/>
        <v>0.074022</v>
      </c>
      <c r="S140" s="18">
        <f t="shared" si="143"/>
        <v>0.00503011479497951</v>
      </c>
      <c r="T140" s="3">
        <v>0.01</v>
      </c>
      <c r="U140" s="19">
        <f t="shared" si="144"/>
        <v>5.03011479497951e-5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0.00554030114794979</v>
      </c>
      <c r="AU140" s="27">
        <f t="shared" si="148"/>
        <v>28.47</v>
      </c>
      <c r="AV140" s="1">
        <f t="shared" si="149"/>
        <v>0.26</v>
      </c>
      <c r="AW140" s="2">
        <f t="shared" si="150"/>
        <v>0.0416666666666667</v>
      </c>
      <c r="AX140" s="1">
        <f t="shared" si="151"/>
        <v>11.448741456428</v>
      </c>
      <c r="AZ140" s="2">
        <f t="shared" si="152"/>
        <v>0.0166666666666667</v>
      </c>
      <c r="BA140" s="1">
        <f t="shared" si="153"/>
        <v>4.57949658257119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31">
        <v>-11.9887623264643</v>
      </c>
      <c r="E141" s="13">
        <f t="shared" si="154"/>
        <v>-14.0571116058064</v>
      </c>
      <c r="F141" s="9" t="s">
        <v>107</v>
      </c>
      <c r="G141" s="6">
        <v>3</v>
      </c>
      <c r="H141" s="11">
        <f t="shared" si="135"/>
        <v>-11.9887623264643</v>
      </c>
      <c r="I141" s="11">
        <f t="shared" si="136"/>
        <v>261.161237673536</v>
      </c>
      <c r="J141" s="11">
        <f t="shared" si="137"/>
        <v>0.00339267878047851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5"/>
        <v>0.851703579041064</v>
      </c>
      <c r="P141" s="11">
        <f t="shared" si="140"/>
        <v>0.00288955665987022</v>
      </c>
      <c r="Q141" s="17">
        <f t="shared" si="141"/>
        <v>0.000751284731566258</v>
      </c>
      <c r="R141" s="11">
        <f t="shared" si="142"/>
        <v>0.074022</v>
      </c>
      <c r="S141" s="18">
        <f t="shared" si="143"/>
        <v>0.0101494789598533</v>
      </c>
      <c r="T141" s="3">
        <v>0.01</v>
      </c>
      <c r="U141" s="19">
        <f t="shared" si="144"/>
        <v>0.000101494789598533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0.00559149478959853</v>
      </c>
      <c r="AU141" s="27">
        <f t="shared" si="148"/>
        <v>28.47</v>
      </c>
      <c r="AV141" s="1">
        <f t="shared" si="149"/>
        <v>0.26</v>
      </c>
      <c r="AW141" s="2">
        <f t="shared" si="150"/>
        <v>0.0416666666666667</v>
      </c>
      <c r="AX141" s="1">
        <f t="shared" si="151"/>
        <v>11.5545304292289</v>
      </c>
      <c r="AZ141" s="2">
        <f t="shared" si="152"/>
        <v>0.0166666666666667</v>
      </c>
      <c r="BA141" s="1">
        <f t="shared" si="153"/>
        <v>4.62181217169157</v>
      </c>
    </row>
    <row r="142" s="1" customFormat="1" spans="1:53">
      <c r="A142" s="6"/>
      <c r="B142" s="6"/>
      <c r="C142" s="9">
        <v>3</v>
      </c>
      <c r="D142" s="31">
        <v>-6.12034704077419</v>
      </c>
      <c r="E142" s="13">
        <f t="shared" si="154"/>
        <v>-11.9887623264643</v>
      </c>
      <c r="F142" s="9" t="s">
        <v>107</v>
      </c>
      <c r="G142" s="6">
        <v>4</v>
      </c>
      <c r="H142" s="11">
        <f t="shared" si="135"/>
        <v>-6.12034704077419</v>
      </c>
      <c r="I142" s="11">
        <f t="shared" si="136"/>
        <v>267.029652959226</v>
      </c>
      <c r="J142" s="11">
        <f t="shared" si="137"/>
        <v>0.00769805580441208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5"/>
        <v>1.13351402238119</v>
      </c>
      <c r="P142" s="11">
        <f t="shared" si="140"/>
        <v>0.00872585419937403</v>
      </c>
      <c r="Q142" s="17">
        <f t="shared" si="141"/>
        <v>0.00226872209183725</v>
      </c>
      <c r="R142" s="11">
        <f t="shared" si="142"/>
        <v>0.074022</v>
      </c>
      <c r="S142" s="18">
        <f t="shared" si="143"/>
        <v>0.0306492946939727</v>
      </c>
      <c r="T142" s="3">
        <v>0.01</v>
      </c>
      <c r="U142" s="19">
        <f t="shared" si="144"/>
        <v>0.000306492946939727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0.00579649294693973</v>
      </c>
      <c r="AU142" s="27">
        <f t="shared" si="148"/>
        <v>28.47</v>
      </c>
      <c r="AV142" s="1">
        <f t="shared" si="149"/>
        <v>0.26</v>
      </c>
      <c r="AW142" s="2">
        <f t="shared" si="150"/>
        <v>0.0416666666666667</v>
      </c>
      <c r="AX142" s="1">
        <f t="shared" si="151"/>
        <v>11.9781483589712</v>
      </c>
      <c r="AZ142" s="2">
        <f t="shared" si="152"/>
        <v>0.0166666666666667</v>
      </c>
      <c r="BA142" s="1">
        <f t="shared" si="153"/>
        <v>4.79125934358849</v>
      </c>
    </row>
    <row r="143" s="1" customFormat="1" spans="1:53">
      <c r="A143" s="6"/>
      <c r="B143" s="6"/>
      <c r="C143" s="9">
        <v>4</v>
      </c>
      <c r="D143" s="31">
        <v>-1.87669991723333</v>
      </c>
      <c r="E143" s="13">
        <f t="shared" si="154"/>
        <v>-6.12034704077419</v>
      </c>
      <c r="F143" s="9" t="s">
        <v>107</v>
      </c>
      <c r="G143" s="6">
        <v>5</v>
      </c>
      <c r="H143" s="11">
        <f t="shared" si="135"/>
        <v>-1.87669991723333</v>
      </c>
      <c r="I143" s="11">
        <f t="shared" si="136"/>
        <v>271.273300082767</v>
      </c>
      <c r="J143" s="11">
        <f t="shared" si="137"/>
        <v>0.0136178248332813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1.06854875977273</v>
      </c>
      <c r="O143" s="11">
        <f t="shared" si="155"/>
        <v>0.340939408409091</v>
      </c>
      <c r="P143" s="11">
        <f t="shared" si="140"/>
        <v>0.00464285314247756</v>
      </c>
      <c r="Q143" s="17">
        <f t="shared" si="141"/>
        <v>0.00120714181704416</v>
      </c>
      <c r="R143" s="11">
        <f t="shared" si="142"/>
        <v>0.074022</v>
      </c>
      <c r="S143" s="18">
        <f t="shared" si="143"/>
        <v>0.0163078789690114</v>
      </c>
      <c r="T143" s="3">
        <v>0.01</v>
      </c>
      <c r="U143" s="19">
        <f t="shared" si="144"/>
        <v>0.000163078789690114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0.001</v>
      </c>
      <c r="AF143" s="3">
        <v>0.49</v>
      </c>
      <c r="AG143" s="19">
        <f t="shared" si="145"/>
        <v>0.00049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0.00565307878969011</v>
      </c>
      <c r="AU143" s="27">
        <f t="shared" si="148"/>
        <v>28.47</v>
      </c>
      <c r="AV143" s="1">
        <f t="shared" si="149"/>
        <v>0.26</v>
      </c>
      <c r="AW143" s="2">
        <f t="shared" si="150"/>
        <v>0.0416666666666667</v>
      </c>
      <c r="AX143" s="1">
        <f t="shared" si="151"/>
        <v>11.6817905322582</v>
      </c>
      <c r="AZ143" s="2">
        <f t="shared" si="152"/>
        <v>0.0166666666666667</v>
      </c>
      <c r="BA143" s="1">
        <f t="shared" si="153"/>
        <v>4.67271621290327</v>
      </c>
    </row>
    <row r="144" s="1" customFormat="1" spans="1:53">
      <c r="A144" s="6"/>
      <c r="B144" s="6"/>
      <c r="C144" s="9">
        <v>5</v>
      </c>
      <c r="D144" s="31">
        <v>3.25154993203226</v>
      </c>
      <c r="E144" s="13">
        <f t="shared" si="154"/>
        <v>-1.87669991723333</v>
      </c>
      <c r="F144" s="9" t="s">
        <v>109</v>
      </c>
      <c r="G144" s="6">
        <v>6</v>
      </c>
      <c r="H144" s="11">
        <f t="shared" si="135"/>
        <v>3.25154993203226</v>
      </c>
      <c r="I144" s="11">
        <f t="shared" si="136"/>
        <v>276.401549932032</v>
      </c>
      <c r="J144" s="11">
        <f t="shared" si="137"/>
        <v>0.0265047280043138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5"/>
        <v>0.620996555266613</v>
      </c>
      <c r="P144" s="11">
        <f t="shared" si="140"/>
        <v>0.0164593447889574</v>
      </c>
      <c r="Q144" s="17">
        <f t="shared" si="141"/>
        <v>0.00427942964512893</v>
      </c>
      <c r="R144" s="11">
        <f t="shared" si="142"/>
        <v>0.074022</v>
      </c>
      <c r="S144" s="18">
        <f t="shared" si="143"/>
        <v>0.0578129427079643</v>
      </c>
      <c r="T144" s="3">
        <v>0.01</v>
      </c>
      <c r="U144" s="19">
        <f t="shared" si="144"/>
        <v>0.000578129427079643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0.001</v>
      </c>
      <c r="AF144" s="3">
        <v>0.49</v>
      </c>
      <c r="AG144" s="19">
        <f t="shared" si="145"/>
        <v>0.00049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0.00606812942707964</v>
      </c>
      <c r="AU144" s="27">
        <f t="shared" si="148"/>
        <v>28.47</v>
      </c>
      <c r="AV144" s="1">
        <f t="shared" si="149"/>
        <v>0.26</v>
      </c>
      <c r="AW144" s="2">
        <f t="shared" si="150"/>
        <v>0.0416666666666667</v>
      </c>
      <c r="AX144" s="1">
        <f t="shared" si="151"/>
        <v>12.5394708842652</v>
      </c>
      <c r="AZ144" s="2">
        <f t="shared" si="152"/>
        <v>0.0166666666666667</v>
      </c>
      <c r="BA144" s="1">
        <f t="shared" si="153"/>
        <v>5.01578835370606</v>
      </c>
    </row>
    <row r="145" s="1" customFormat="1" spans="1:53">
      <c r="A145" s="6"/>
      <c r="B145" s="6"/>
      <c r="C145" s="9">
        <v>6</v>
      </c>
      <c r="D145" s="31">
        <v>7.9924610157</v>
      </c>
      <c r="E145" s="13">
        <f t="shared" si="154"/>
        <v>3.25154993203226</v>
      </c>
      <c r="F145" s="9" t="s">
        <v>107</v>
      </c>
      <c r="G145" s="6">
        <v>7</v>
      </c>
      <c r="H145" s="11">
        <f t="shared" si="135"/>
        <v>7.9924610157</v>
      </c>
      <c r="I145" s="11">
        <f t="shared" si="136"/>
        <v>281.1424610157</v>
      </c>
      <c r="J145" s="11">
        <f t="shared" si="137"/>
        <v>0.0480074521006103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5"/>
        <v>0.889237210477656</v>
      </c>
      <c r="P145" s="11">
        <f t="shared" si="140"/>
        <v>0.0426900127880864</v>
      </c>
      <c r="Q145" s="17">
        <f t="shared" si="141"/>
        <v>0.0110994033249025</v>
      </c>
      <c r="R145" s="11">
        <f t="shared" si="142"/>
        <v>0.074022</v>
      </c>
      <c r="S145" s="18">
        <f t="shared" si="143"/>
        <v>0.149947357878772</v>
      </c>
      <c r="T145" s="3">
        <v>0.01</v>
      </c>
      <c r="U145" s="19">
        <f t="shared" si="144"/>
        <v>0.00149947357878772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0.001</v>
      </c>
      <c r="AF145" s="3">
        <v>0.49</v>
      </c>
      <c r="AG145" s="19">
        <f t="shared" si="145"/>
        <v>0.00049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0.00698947357878772</v>
      </c>
      <c r="AU145" s="27">
        <f t="shared" si="148"/>
        <v>28.47</v>
      </c>
      <c r="AV145" s="1">
        <f t="shared" si="149"/>
        <v>0.26</v>
      </c>
      <c r="AW145" s="2">
        <f t="shared" si="150"/>
        <v>0.0416666666666667</v>
      </c>
      <c r="AX145" s="1">
        <f t="shared" si="151"/>
        <v>14.4433802032019</v>
      </c>
      <c r="AZ145" s="2">
        <f t="shared" si="152"/>
        <v>0.0166666666666667</v>
      </c>
      <c r="BA145" s="1">
        <f t="shared" si="153"/>
        <v>5.77735208128078</v>
      </c>
    </row>
    <row r="146" s="1" customFormat="1" spans="1:53">
      <c r="A146" s="6"/>
      <c r="B146" s="6"/>
      <c r="C146" s="9">
        <v>7</v>
      </c>
      <c r="D146" s="31">
        <v>10.9242755819355</v>
      </c>
      <c r="E146" s="13">
        <f t="shared" si="154"/>
        <v>7.9924610157</v>
      </c>
      <c r="F146" s="9" t="s">
        <v>107</v>
      </c>
      <c r="G146" s="6">
        <v>8</v>
      </c>
      <c r="H146" s="11">
        <f t="shared" si="135"/>
        <v>10.9242755819355</v>
      </c>
      <c r="I146" s="11">
        <f t="shared" si="136"/>
        <v>284.074275581935</v>
      </c>
      <c r="J146" s="11">
        <f t="shared" si="137"/>
        <v>0.0686340417636627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5"/>
        <v>1.13124719768957</v>
      </c>
      <c r="P146" s="11">
        <f t="shared" si="140"/>
        <v>0.0776420674112523</v>
      </c>
      <c r="Q146" s="17">
        <f t="shared" si="141"/>
        <v>0.0201869375269256</v>
      </c>
      <c r="R146" s="11">
        <f t="shared" si="142"/>
        <v>0.074022</v>
      </c>
      <c r="S146" s="18">
        <f t="shared" si="143"/>
        <v>0.272715375522488</v>
      </c>
      <c r="T146" s="3">
        <v>0.01</v>
      </c>
      <c r="U146" s="19">
        <f t="shared" si="144"/>
        <v>0.00272715375522488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0.001</v>
      </c>
      <c r="AF146" s="3">
        <v>0.49</v>
      </c>
      <c r="AG146" s="19">
        <f t="shared" si="145"/>
        <v>0.00049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0.00821715375522488</v>
      </c>
      <c r="AU146" s="27">
        <f t="shared" si="148"/>
        <v>28.47</v>
      </c>
      <c r="AV146" s="1">
        <f t="shared" si="149"/>
        <v>0.26</v>
      </c>
      <c r="AW146" s="2">
        <f t="shared" si="150"/>
        <v>0.0416666666666667</v>
      </c>
      <c r="AX146" s="1">
        <f t="shared" si="151"/>
        <v>16.9803168346001</v>
      </c>
      <c r="AZ146" s="2">
        <f t="shared" si="152"/>
        <v>0.0166666666666667</v>
      </c>
      <c r="BA146" s="1">
        <f t="shared" si="153"/>
        <v>6.79212673384003</v>
      </c>
    </row>
    <row r="147" s="1" customFormat="1" spans="1:53">
      <c r="A147" s="6"/>
      <c r="B147" s="6"/>
      <c r="C147" s="9">
        <v>8</v>
      </c>
      <c r="D147" s="31">
        <v>10.5454112561935</v>
      </c>
      <c r="E147" s="13">
        <f t="shared" si="154"/>
        <v>10.9242755819355</v>
      </c>
      <c r="F147" s="9" t="s">
        <v>107</v>
      </c>
      <c r="G147" s="6">
        <v>9</v>
      </c>
      <c r="H147" s="11">
        <f t="shared" si="135"/>
        <v>10.5454112561935</v>
      </c>
      <c r="I147" s="11">
        <f t="shared" si="136"/>
        <v>283.695411256193</v>
      </c>
      <c r="J147" s="11">
        <f t="shared" si="137"/>
        <v>0.0655632304489145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5"/>
        <v>1.33830513027832</v>
      </c>
      <c r="P147" s="11">
        <f t="shared" si="140"/>
        <v>0.0877436076674018</v>
      </c>
      <c r="Q147" s="17">
        <f t="shared" si="141"/>
        <v>0.0228133379935245</v>
      </c>
      <c r="R147" s="11">
        <f t="shared" si="142"/>
        <v>0.074022</v>
      </c>
      <c r="S147" s="18">
        <f t="shared" si="143"/>
        <v>0.308196725210403</v>
      </c>
      <c r="T147" s="3">
        <v>0.01</v>
      </c>
      <c r="U147" s="19">
        <f t="shared" si="144"/>
        <v>0.00308196725210403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0.001</v>
      </c>
      <c r="AF147" s="3">
        <v>0.49</v>
      </c>
      <c r="AG147" s="19">
        <f t="shared" si="145"/>
        <v>0.00049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0.00857196725210403</v>
      </c>
      <c r="AU147" s="27">
        <f t="shared" si="148"/>
        <v>28.47</v>
      </c>
      <c r="AV147" s="1">
        <f t="shared" si="149"/>
        <v>0.26</v>
      </c>
      <c r="AW147" s="2">
        <f t="shared" si="150"/>
        <v>0.0416666666666667</v>
      </c>
      <c r="AX147" s="1">
        <f t="shared" si="151"/>
        <v>17.7135202981922</v>
      </c>
      <c r="AZ147" s="2">
        <f t="shared" si="152"/>
        <v>0.0166666666666667</v>
      </c>
      <c r="BA147" s="1">
        <f t="shared" si="153"/>
        <v>7.0854081192769</v>
      </c>
    </row>
    <row r="148" s="1" customFormat="1" spans="1:53">
      <c r="A148" s="6"/>
      <c r="B148" s="6"/>
      <c r="C148" s="9">
        <v>9</v>
      </c>
      <c r="D148" s="31">
        <v>5.52937398693333</v>
      </c>
      <c r="E148" s="13">
        <f t="shared" si="154"/>
        <v>10.5454112561935</v>
      </c>
      <c r="F148" s="9" t="s">
        <v>107</v>
      </c>
      <c r="G148" s="6">
        <v>10</v>
      </c>
      <c r="H148" s="11">
        <f t="shared" si="135"/>
        <v>5.52937398693333</v>
      </c>
      <c r="I148" s="11">
        <f t="shared" si="136"/>
        <v>278.679373986933</v>
      </c>
      <c r="J148" s="11">
        <f t="shared" si="137"/>
        <v>0.0353484873216187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5"/>
        <v>1.53526152261091</v>
      </c>
      <c r="P148" s="11">
        <f t="shared" si="140"/>
        <v>0.054269172467381</v>
      </c>
      <c r="Q148" s="17">
        <f t="shared" si="141"/>
        <v>0.0141099848415191</v>
      </c>
      <c r="R148" s="11">
        <f t="shared" si="142"/>
        <v>0.074022</v>
      </c>
      <c r="S148" s="18">
        <f t="shared" si="143"/>
        <v>0.190618800377172</v>
      </c>
      <c r="T148" s="3">
        <v>0.01</v>
      </c>
      <c r="U148" s="19">
        <f t="shared" si="144"/>
        <v>0.00190618800377172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0.00739618800377172</v>
      </c>
      <c r="AU148" s="27">
        <f t="shared" si="148"/>
        <v>28.47</v>
      </c>
      <c r="AV148" s="1">
        <f t="shared" si="149"/>
        <v>0.26</v>
      </c>
      <c r="AW148" s="2">
        <f t="shared" si="150"/>
        <v>0.0416666666666667</v>
      </c>
      <c r="AX148" s="1">
        <f t="shared" si="151"/>
        <v>15.2838342099241</v>
      </c>
      <c r="AZ148" s="2">
        <f t="shared" si="152"/>
        <v>0.0166666666666667</v>
      </c>
      <c r="BA148" s="1">
        <f t="shared" si="153"/>
        <v>6.11353368396963</v>
      </c>
    </row>
    <row r="149" s="1" customFormat="1" spans="1:53">
      <c r="A149" s="6"/>
      <c r="B149" s="6"/>
      <c r="C149" s="9">
        <v>10</v>
      </c>
      <c r="D149" s="31">
        <v>-4.62543874645161</v>
      </c>
      <c r="E149" s="13">
        <f t="shared" si="154"/>
        <v>5.52937398693333</v>
      </c>
      <c r="F149" s="9" t="s">
        <v>107</v>
      </c>
      <c r="G149" s="6">
        <v>11</v>
      </c>
      <c r="H149" s="11">
        <f t="shared" si="135"/>
        <v>-4.62543874645161</v>
      </c>
      <c r="I149" s="11">
        <f t="shared" si="136"/>
        <v>268.524561253548</v>
      </c>
      <c r="J149" s="11">
        <f t="shared" si="137"/>
        <v>0.00943063554366026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1.40694273263636</v>
      </c>
      <c r="O149" s="11">
        <f t="shared" si="155"/>
        <v>0.358749617507177</v>
      </c>
      <c r="P149" s="11">
        <f t="shared" si="140"/>
        <v>0.0033832368941377</v>
      </c>
      <c r="Q149" s="17">
        <f t="shared" si="141"/>
        <v>0.000879641592475803</v>
      </c>
      <c r="R149" s="11">
        <f t="shared" si="142"/>
        <v>0.074022</v>
      </c>
      <c r="S149" s="18">
        <f t="shared" si="143"/>
        <v>0.0118835156098971</v>
      </c>
      <c r="T149" s="3">
        <v>0.01</v>
      </c>
      <c r="U149" s="19">
        <f t="shared" si="144"/>
        <v>0.000118835156098971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0.00560883515609897</v>
      </c>
      <c r="AU149" s="27">
        <f t="shared" si="148"/>
        <v>28.47</v>
      </c>
      <c r="AV149" s="1">
        <f t="shared" si="149"/>
        <v>0.26</v>
      </c>
      <c r="AW149" s="2">
        <f t="shared" si="150"/>
        <v>0.0416666666666667</v>
      </c>
      <c r="AX149" s="1">
        <f t="shared" si="151"/>
        <v>11.5903633862328</v>
      </c>
      <c r="AZ149" s="2">
        <f t="shared" si="152"/>
        <v>0.0166666666666667</v>
      </c>
      <c r="BA149" s="1">
        <f t="shared" si="153"/>
        <v>4.63614535449313</v>
      </c>
    </row>
    <row r="150" s="1" customFormat="1" spans="1:54">
      <c r="A150" s="6"/>
      <c r="B150" s="6"/>
      <c r="C150" s="9">
        <v>11</v>
      </c>
      <c r="D150" s="31">
        <v>-11.665693474</v>
      </c>
      <c r="E150" s="13">
        <f t="shared" si="154"/>
        <v>-4.62543874645161</v>
      </c>
      <c r="F150" s="9" t="s">
        <v>109</v>
      </c>
      <c r="G150" s="6">
        <v>12</v>
      </c>
      <c r="H150" s="11">
        <f t="shared" si="135"/>
        <v>-11.665693474</v>
      </c>
      <c r="I150" s="11">
        <f t="shared" si="136"/>
        <v>261.484306526</v>
      </c>
      <c r="J150" s="11">
        <f t="shared" si="137"/>
        <v>0.00355261255850516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5"/>
        <v>0.640066380613039</v>
      </c>
      <c r="P150" s="11">
        <f t="shared" si="140"/>
        <v>0.00227390786204283</v>
      </c>
      <c r="Q150" s="17">
        <f t="shared" si="141"/>
        <v>0.000591216044131135</v>
      </c>
      <c r="R150" s="11">
        <f t="shared" si="142"/>
        <v>0.074022</v>
      </c>
      <c r="S150" s="18">
        <f t="shared" si="143"/>
        <v>0.00798703147889999</v>
      </c>
      <c r="T150" s="3">
        <v>0.01</v>
      </c>
      <c r="U150" s="19">
        <f t="shared" si="144"/>
        <v>7.98703147889999e-5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0.005569870314789</v>
      </c>
      <c r="AU150" s="27">
        <f t="shared" si="148"/>
        <v>28.47</v>
      </c>
      <c r="AV150" s="1">
        <f t="shared" si="149"/>
        <v>0.26</v>
      </c>
      <c r="AW150" s="2">
        <f t="shared" si="150"/>
        <v>0.0416666666666667</v>
      </c>
      <c r="AX150" s="1">
        <f t="shared" si="151"/>
        <v>11.5098445873199</v>
      </c>
      <c r="AY150" s="1">
        <f>SUM(AX139:AX150)</f>
        <v>158.138733495464</v>
      </c>
      <c r="AZ150" s="2">
        <f t="shared" si="152"/>
        <v>0.0166666666666667</v>
      </c>
      <c r="BA150" s="1">
        <f t="shared" si="153"/>
        <v>4.60393783492798</v>
      </c>
      <c r="BB150" s="1">
        <f>SUM(BA139:BA150)</f>
        <v>63.2554933981856</v>
      </c>
    </row>
    <row r="151" s="1" customFormat="1" spans="1:46">
      <c r="A151" s="6"/>
      <c r="B151" s="6"/>
      <c r="C151" s="9">
        <v>12</v>
      </c>
      <c r="D151" s="31">
        <v>-15.8796778041935</v>
      </c>
      <c r="E151" s="13">
        <f t="shared" si="154"/>
        <v>-11.665693474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6" t="s">
        <v>77</v>
      </c>
      <c r="T152" s="16"/>
      <c r="U152" s="16"/>
      <c r="V152" s="16" t="s">
        <v>78</v>
      </c>
      <c r="W152" s="16"/>
      <c r="X152" s="16"/>
      <c r="Y152" s="16" t="s">
        <v>79</v>
      </c>
      <c r="Z152" s="16"/>
      <c r="AA152" s="16"/>
      <c r="AB152" s="16" t="s">
        <v>80</v>
      </c>
      <c r="AC152" s="16"/>
      <c r="AD152" s="16"/>
      <c r="AE152" s="16" t="s">
        <v>81</v>
      </c>
      <c r="AF152" s="16"/>
      <c r="AG152" s="16"/>
      <c r="AH152" s="16" t="s">
        <v>82</v>
      </c>
      <c r="AI152" s="16"/>
      <c r="AJ152" s="16"/>
      <c r="AK152" s="22" t="s">
        <v>114</v>
      </c>
      <c r="AL152" s="23"/>
      <c r="AM152" s="24"/>
      <c r="AN152" s="23" t="s">
        <v>115</v>
      </c>
      <c r="AO152" s="23"/>
      <c r="AP152" s="24"/>
      <c r="AQ152" s="16" t="s">
        <v>84</v>
      </c>
      <c r="AR152" s="16"/>
      <c r="AS152" s="16"/>
      <c r="AT152" s="2"/>
    </row>
    <row r="153" s="1" customFormat="1" spans="1:50">
      <c r="A153" s="8" t="s">
        <v>51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5" t="s">
        <v>91</v>
      </c>
      <c r="L153" s="15" t="s">
        <v>92</v>
      </c>
      <c r="M153" s="6" t="s">
        <v>93</v>
      </c>
      <c r="N153" s="15" t="s">
        <v>94</v>
      </c>
      <c r="O153" s="6" t="s">
        <v>95</v>
      </c>
      <c r="P153" s="6" t="s">
        <v>96</v>
      </c>
      <c r="Q153" s="15" t="s">
        <v>97</v>
      </c>
      <c r="R153" s="15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5" t="s">
        <v>99</v>
      </c>
      <c r="AR153" s="25" t="s">
        <v>100</v>
      </c>
      <c r="AS153" s="25"/>
      <c r="AT153" s="2" t="s">
        <v>101</v>
      </c>
      <c r="AU153" s="1" t="s">
        <v>102</v>
      </c>
      <c r="AV153" s="1" t="s">
        <v>70</v>
      </c>
      <c r="AW153" s="1" t="s">
        <v>117</v>
      </c>
      <c r="AX153" s="1" t="s">
        <v>118</v>
      </c>
    </row>
    <row r="154" s="1" customFormat="1" spans="1:50">
      <c r="A154" s="6" t="s">
        <v>105</v>
      </c>
      <c r="B154" s="6">
        <f>F13</f>
        <v>910.8575</v>
      </c>
      <c r="C154" s="9" t="s">
        <v>106</v>
      </c>
      <c r="D154" s="10">
        <v>-12</v>
      </c>
      <c r="E154" s="9"/>
      <c r="F154" s="9"/>
      <c r="G154" s="6">
        <v>1</v>
      </c>
      <c r="H154" s="11">
        <f t="shared" ref="H154:H165" si="156">E155</f>
        <v>-12</v>
      </c>
      <c r="I154" s="11">
        <f t="shared" ref="I154:I165" si="157">H154+273.15</f>
        <v>261.15</v>
      </c>
      <c r="J154" s="11">
        <f t="shared" ref="J154:J165" si="158">EXP(($C$18*(I154-$C$16))/($C$19*I154*$C$16))</f>
        <v>0.00338724017142846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0.00257107759537241</v>
      </c>
      <c r="Q154" s="17">
        <f t="shared" ref="Q154:Q165" si="162">P154*$B$156</f>
        <v>0.000539926295028207</v>
      </c>
      <c r="R154" s="11">
        <f t="shared" ref="R154:R165" si="163">L154*$B$156</f>
        <v>0.1594000625</v>
      </c>
      <c r="S154" s="18">
        <f t="shared" ref="S154:S165" si="164">Q154/R154</f>
        <v>0.00338724017142846</v>
      </c>
      <c r="T154" s="3">
        <v>0.01</v>
      </c>
      <c r="U154" s="19">
        <f t="shared" ref="U154:U165" si="165">S154*T154</f>
        <v>3.38724017142846e-5</v>
      </c>
      <c r="V154" s="18"/>
      <c r="W154" s="3"/>
      <c r="X154" s="3"/>
      <c r="Y154" s="20"/>
      <c r="Z154" s="3"/>
      <c r="AA154" s="21"/>
      <c r="AB154" s="3"/>
      <c r="AC154" s="3"/>
      <c r="AD154" s="21"/>
      <c r="AE154" s="18">
        <v>0.001</v>
      </c>
      <c r="AF154" s="3">
        <v>0.49</v>
      </c>
      <c r="AG154" s="19">
        <f t="shared" ref="AG154:AG165" si="166">AF154*AE154</f>
        <v>0.00049</v>
      </c>
      <c r="AH154" s="29"/>
      <c r="AI154" s="3"/>
      <c r="AJ154" s="19"/>
      <c r="AK154" s="30"/>
      <c r="AL154" s="21"/>
      <c r="AM154" s="21"/>
      <c r="AN154" s="30"/>
      <c r="AO154" s="21"/>
      <c r="AP154" s="19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0.00552387240171429</v>
      </c>
      <c r="AU154" s="27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0.0416666666666667</v>
      </c>
      <c r="AX154" s="1">
        <f t="shared" ref="AX154:AX165" si="172">AW154*10000*AV154*0.67*AU154*AT154</f>
        <v>11.4147923148415</v>
      </c>
    </row>
    <row r="155" s="1" customFormat="1" spans="1:50">
      <c r="A155" s="6" t="s">
        <v>108</v>
      </c>
      <c r="B155" s="6">
        <v>1</v>
      </c>
      <c r="C155" s="9">
        <v>1</v>
      </c>
      <c r="D155" s="31">
        <v>-14.0571116058064</v>
      </c>
      <c r="E155" s="13">
        <f t="shared" ref="E155:E166" si="173">D154</f>
        <v>-12</v>
      </c>
      <c r="F155" s="9" t="s">
        <v>107</v>
      </c>
      <c r="G155" s="6">
        <v>2</v>
      </c>
      <c r="H155" s="11">
        <f t="shared" si="156"/>
        <v>-14.0571116058064</v>
      </c>
      <c r="I155" s="11">
        <f t="shared" si="157"/>
        <v>259.092888394194</v>
      </c>
      <c r="J155" s="11">
        <f t="shared" si="158"/>
        <v>0.00251932417551583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1.51552475573796</v>
      </c>
      <c r="P155" s="11">
        <f t="shared" si="161"/>
        <v>0.00381809815572338</v>
      </c>
      <c r="Q155" s="17">
        <f t="shared" si="162"/>
        <v>0.000801800612701909</v>
      </c>
      <c r="R155" s="11">
        <f t="shared" si="163"/>
        <v>0.1594000625</v>
      </c>
      <c r="S155" s="18">
        <f t="shared" si="164"/>
        <v>0.00503011479497951</v>
      </c>
      <c r="T155" s="3">
        <v>0.01</v>
      </c>
      <c r="U155" s="19">
        <f t="shared" si="165"/>
        <v>5.03011479497951e-5</v>
      </c>
      <c r="V155" s="18"/>
      <c r="W155" s="3"/>
      <c r="X155" s="3"/>
      <c r="Y155" s="20"/>
      <c r="Z155" s="3"/>
      <c r="AA155" s="21"/>
      <c r="AB155" s="3"/>
      <c r="AC155" s="3"/>
      <c r="AD155" s="21"/>
      <c r="AE155" s="18">
        <v>0.001</v>
      </c>
      <c r="AF155" s="3">
        <v>0.49</v>
      </c>
      <c r="AG155" s="19">
        <f t="shared" si="166"/>
        <v>0.00049</v>
      </c>
      <c r="AH155" s="29"/>
      <c r="AI155" s="3"/>
      <c r="AJ155" s="19"/>
      <c r="AK155" s="30"/>
      <c r="AL155" s="21"/>
      <c r="AM155" s="21"/>
      <c r="AN155" s="30"/>
      <c r="AO155" s="21"/>
      <c r="AP155" s="19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0.00554030114794979</v>
      </c>
      <c r="AU155" s="27">
        <f t="shared" si="169"/>
        <v>28.47</v>
      </c>
      <c r="AV155" s="1">
        <f t="shared" si="170"/>
        <v>0.26</v>
      </c>
      <c r="AW155" s="2">
        <f t="shared" si="171"/>
        <v>0.0416666666666667</v>
      </c>
      <c r="AX155" s="1">
        <f t="shared" si="172"/>
        <v>11.448741456428</v>
      </c>
    </row>
    <row r="156" s="1" customFormat="1" spans="1:50">
      <c r="A156" s="6" t="s">
        <v>70</v>
      </c>
      <c r="B156" s="6">
        <f>G13</f>
        <v>0.21</v>
      </c>
      <c r="C156" s="9">
        <v>2</v>
      </c>
      <c r="D156" s="31">
        <v>-11.9887623264643</v>
      </c>
      <c r="E156" s="13">
        <f t="shared" si="173"/>
        <v>-14.0571116058064</v>
      </c>
      <c r="F156" s="9" t="s">
        <v>107</v>
      </c>
      <c r="G156" s="6">
        <v>3</v>
      </c>
      <c r="H156" s="11">
        <f t="shared" si="156"/>
        <v>-11.9887623264643</v>
      </c>
      <c r="I156" s="11">
        <f t="shared" si="157"/>
        <v>261.161237673536</v>
      </c>
      <c r="J156" s="11">
        <f t="shared" si="158"/>
        <v>0.00339267878047851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2.27075457424891</v>
      </c>
      <c r="P156" s="11">
        <f t="shared" si="161"/>
        <v>0.00770394085972878</v>
      </c>
      <c r="Q156" s="17">
        <f t="shared" si="162"/>
        <v>0.00161782758054304</v>
      </c>
      <c r="R156" s="11">
        <f t="shared" si="163"/>
        <v>0.1594000625</v>
      </c>
      <c r="S156" s="18">
        <f t="shared" si="164"/>
        <v>0.0101494789598533</v>
      </c>
      <c r="T156" s="3">
        <v>0.01</v>
      </c>
      <c r="U156" s="19">
        <f t="shared" si="165"/>
        <v>0.000101494789598533</v>
      </c>
      <c r="V156" s="18"/>
      <c r="W156" s="3"/>
      <c r="X156" s="3"/>
      <c r="Y156" s="20"/>
      <c r="Z156" s="3"/>
      <c r="AA156" s="21"/>
      <c r="AB156" s="3"/>
      <c r="AC156" s="3"/>
      <c r="AD156" s="21"/>
      <c r="AE156" s="18">
        <v>0.001</v>
      </c>
      <c r="AF156" s="3">
        <v>0.49</v>
      </c>
      <c r="AG156" s="19">
        <f t="shared" si="166"/>
        <v>0.00049</v>
      </c>
      <c r="AH156" s="29"/>
      <c r="AI156" s="3"/>
      <c r="AJ156" s="19"/>
      <c r="AK156" s="30"/>
      <c r="AL156" s="21"/>
      <c r="AM156" s="21"/>
      <c r="AN156" s="30"/>
      <c r="AO156" s="21"/>
      <c r="AP156" s="19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0.00559149478959853</v>
      </c>
      <c r="AU156" s="27">
        <f t="shared" si="169"/>
        <v>28.47</v>
      </c>
      <c r="AV156" s="1">
        <f t="shared" si="170"/>
        <v>0.26</v>
      </c>
      <c r="AW156" s="2">
        <f t="shared" si="171"/>
        <v>0.0416666666666667</v>
      </c>
      <c r="AX156" s="1">
        <f t="shared" si="172"/>
        <v>11.5545304292289</v>
      </c>
    </row>
    <row r="157" s="1" customFormat="1" spans="1:50">
      <c r="A157" s="6"/>
      <c r="B157" s="6"/>
      <c r="C157" s="9">
        <v>3</v>
      </c>
      <c r="D157" s="31">
        <v>-6.12034704077419</v>
      </c>
      <c r="E157" s="13">
        <f t="shared" si="173"/>
        <v>-11.9887623264643</v>
      </c>
      <c r="F157" s="9" t="s">
        <v>107</v>
      </c>
      <c r="G157" s="6">
        <v>4</v>
      </c>
      <c r="H157" s="11">
        <f t="shared" si="156"/>
        <v>-6.12034704077419</v>
      </c>
      <c r="I157" s="11">
        <f t="shared" si="157"/>
        <v>267.029652959226</v>
      </c>
      <c r="J157" s="11">
        <f t="shared" si="158"/>
        <v>0.00769805580441208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3.02209855005584</v>
      </c>
      <c r="P157" s="11">
        <f t="shared" si="161"/>
        <v>0.0232642832847627</v>
      </c>
      <c r="Q157" s="17">
        <f t="shared" si="162"/>
        <v>0.00488549948980017</v>
      </c>
      <c r="R157" s="11">
        <f t="shared" si="163"/>
        <v>0.1594000625</v>
      </c>
      <c r="S157" s="18">
        <f t="shared" si="164"/>
        <v>0.0306492946939727</v>
      </c>
      <c r="T157" s="3">
        <v>0.01</v>
      </c>
      <c r="U157" s="19">
        <f t="shared" si="165"/>
        <v>0.000306492946939727</v>
      </c>
      <c r="V157" s="18"/>
      <c r="W157" s="3"/>
      <c r="X157" s="3"/>
      <c r="Y157" s="20"/>
      <c r="Z157" s="3"/>
      <c r="AA157" s="21"/>
      <c r="AB157" s="3"/>
      <c r="AC157" s="3"/>
      <c r="AD157" s="21"/>
      <c r="AE157" s="18">
        <v>0.001</v>
      </c>
      <c r="AF157" s="3">
        <v>0.49</v>
      </c>
      <c r="AG157" s="19">
        <f t="shared" si="166"/>
        <v>0.00049</v>
      </c>
      <c r="AH157" s="29"/>
      <c r="AI157" s="3"/>
      <c r="AJ157" s="19"/>
      <c r="AK157" s="30"/>
      <c r="AL157" s="21"/>
      <c r="AM157" s="21"/>
      <c r="AN157" s="30"/>
      <c r="AO157" s="21"/>
      <c r="AP157" s="19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0.00579649294693973</v>
      </c>
      <c r="AU157" s="27">
        <f t="shared" si="169"/>
        <v>28.47</v>
      </c>
      <c r="AV157" s="1">
        <f t="shared" si="170"/>
        <v>0.26</v>
      </c>
      <c r="AW157" s="2">
        <f t="shared" si="171"/>
        <v>0.0416666666666667</v>
      </c>
      <c r="AX157" s="1">
        <f t="shared" si="172"/>
        <v>11.9781483589712</v>
      </c>
    </row>
    <row r="158" s="1" customFormat="1" spans="1:50">
      <c r="A158" s="6"/>
      <c r="B158" s="6"/>
      <c r="C158" s="9">
        <v>4</v>
      </c>
      <c r="D158" s="31">
        <v>-1.87669991723333</v>
      </c>
      <c r="E158" s="13">
        <f t="shared" si="173"/>
        <v>-6.12034704077419</v>
      </c>
      <c r="F158" s="9" t="s">
        <v>107</v>
      </c>
      <c r="G158" s="6">
        <v>5</v>
      </c>
      <c r="H158" s="11">
        <f t="shared" si="156"/>
        <v>-1.87669991723333</v>
      </c>
      <c r="I158" s="11">
        <f t="shared" si="157"/>
        <v>271.273300082767</v>
      </c>
      <c r="J158" s="11">
        <f t="shared" si="158"/>
        <v>0.0136178248332813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2.84889255343253</v>
      </c>
      <c r="O158" s="11">
        <f t="shared" si="174"/>
        <v>0.908989630005221</v>
      </c>
      <c r="P158" s="11">
        <f t="shared" si="161"/>
        <v>0.0123784615566803</v>
      </c>
      <c r="Q158" s="17">
        <f t="shared" si="162"/>
        <v>0.00259947692690286</v>
      </c>
      <c r="R158" s="11">
        <f t="shared" si="163"/>
        <v>0.1594000625</v>
      </c>
      <c r="S158" s="18">
        <f t="shared" si="164"/>
        <v>0.0163078789690115</v>
      </c>
      <c r="T158" s="3">
        <v>0.01</v>
      </c>
      <c r="U158" s="19">
        <f t="shared" si="165"/>
        <v>0.000163078789690115</v>
      </c>
      <c r="V158" s="18"/>
      <c r="W158" s="3"/>
      <c r="X158" s="3"/>
      <c r="Y158" s="20"/>
      <c r="Z158" s="3"/>
      <c r="AA158" s="21"/>
      <c r="AB158" s="3"/>
      <c r="AC158" s="3"/>
      <c r="AD158" s="21"/>
      <c r="AE158" s="18">
        <v>0.001</v>
      </c>
      <c r="AF158" s="3">
        <v>0.49</v>
      </c>
      <c r="AG158" s="19">
        <f t="shared" si="166"/>
        <v>0.00049</v>
      </c>
      <c r="AH158" s="29"/>
      <c r="AI158" s="3"/>
      <c r="AJ158" s="19"/>
      <c r="AK158" s="30"/>
      <c r="AL158" s="21"/>
      <c r="AM158" s="21"/>
      <c r="AN158" s="30"/>
      <c r="AO158" s="21"/>
      <c r="AP158" s="19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0.00565307878969011</v>
      </c>
      <c r="AU158" s="27">
        <f t="shared" si="169"/>
        <v>28.47</v>
      </c>
      <c r="AV158" s="1">
        <f t="shared" si="170"/>
        <v>0.26</v>
      </c>
      <c r="AW158" s="2">
        <f t="shared" si="171"/>
        <v>0.0416666666666667</v>
      </c>
      <c r="AX158" s="1">
        <f t="shared" si="172"/>
        <v>11.6817905322582</v>
      </c>
    </row>
    <row r="159" s="1" customFormat="1" spans="1:52">
      <c r="A159" s="6"/>
      <c r="B159" s="6"/>
      <c r="C159" s="9">
        <v>5</v>
      </c>
      <c r="D159" s="31">
        <v>3.25154993203226</v>
      </c>
      <c r="E159" s="13">
        <f t="shared" si="173"/>
        <v>-1.87669991723333</v>
      </c>
      <c r="F159" s="9" t="s">
        <v>109</v>
      </c>
      <c r="G159" s="6">
        <v>6</v>
      </c>
      <c r="H159" s="11">
        <f t="shared" si="156"/>
        <v>3.25154993203226</v>
      </c>
      <c r="I159" s="11">
        <f t="shared" si="157"/>
        <v>276.401549932032</v>
      </c>
      <c r="J159" s="11">
        <f t="shared" si="158"/>
        <v>0.0265047280043138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1.65565908511521</v>
      </c>
      <c r="P159" s="11">
        <f t="shared" si="161"/>
        <v>0.0438827937188497</v>
      </c>
      <c r="Q159" s="17">
        <f t="shared" si="162"/>
        <v>0.00921538668095843</v>
      </c>
      <c r="R159" s="11">
        <f t="shared" si="163"/>
        <v>0.1594000625</v>
      </c>
      <c r="S159" s="18">
        <f t="shared" si="164"/>
        <v>0.0578129427079643</v>
      </c>
      <c r="T159" s="3">
        <v>0.01</v>
      </c>
      <c r="U159" s="19">
        <f t="shared" si="165"/>
        <v>0.000578129427079643</v>
      </c>
      <c r="V159" s="18"/>
      <c r="W159" s="3"/>
      <c r="X159" s="3"/>
      <c r="Y159" s="20"/>
      <c r="Z159" s="3"/>
      <c r="AA159" s="21"/>
      <c r="AB159" s="3"/>
      <c r="AC159" s="3"/>
      <c r="AD159" s="21"/>
      <c r="AE159" s="18">
        <v>0.001</v>
      </c>
      <c r="AF159" s="3">
        <v>0.49</v>
      </c>
      <c r="AG159" s="19">
        <f t="shared" si="166"/>
        <v>0.00049</v>
      </c>
      <c r="AH159" s="29"/>
      <c r="AI159" s="3"/>
      <c r="AJ159" s="19"/>
      <c r="AK159" s="30"/>
      <c r="AL159" s="21"/>
      <c r="AM159" s="21"/>
      <c r="AN159" s="30"/>
      <c r="AO159" s="21"/>
      <c r="AP159" s="19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0.00606812942707964</v>
      </c>
      <c r="AU159" s="27">
        <f t="shared" si="169"/>
        <v>28.47</v>
      </c>
      <c r="AV159" s="1">
        <f t="shared" si="170"/>
        <v>0.26</v>
      </c>
      <c r="AW159" s="2">
        <f t="shared" si="171"/>
        <v>0.0416666666666667</v>
      </c>
      <c r="AX159" s="1">
        <f t="shared" si="172"/>
        <v>12.5394708842652</v>
      </c>
      <c r="AZ159" s="2"/>
    </row>
    <row r="160" s="1" customFormat="1" spans="1:52">
      <c r="A160" s="6"/>
      <c r="B160" s="6"/>
      <c r="C160" s="9">
        <v>6</v>
      </c>
      <c r="D160" s="31">
        <v>7.9924610157</v>
      </c>
      <c r="E160" s="13">
        <f t="shared" si="173"/>
        <v>3.25154993203226</v>
      </c>
      <c r="F160" s="9" t="s">
        <v>107</v>
      </c>
      <c r="G160" s="6">
        <v>7</v>
      </c>
      <c r="H160" s="11">
        <f t="shared" si="156"/>
        <v>7.9924610157</v>
      </c>
      <c r="I160" s="11">
        <f t="shared" si="157"/>
        <v>281.1424610157</v>
      </c>
      <c r="J160" s="11">
        <f t="shared" si="158"/>
        <v>0.0480074521006103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2.37082420806303</v>
      </c>
      <c r="P160" s="11">
        <f t="shared" si="161"/>
        <v>0.113817229607553</v>
      </c>
      <c r="Q160" s="17">
        <f t="shared" si="162"/>
        <v>0.0239016182175861</v>
      </c>
      <c r="R160" s="11">
        <f t="shared" si="163"/>
        <v>0.1594000625</v>
      </c>
      <c r="S160" s="18">
        <f t="shared" si="164"/>
        <v>0.149947357878772</v>
      </c>
      <c r="T160" s="3">
        <v>0.01</v>
      </c>
      <c r="U160" s="19">
        <f t="shared" si="165"/>
        <v>0.00149947357878772</v>
      </c>
      <c r="V160" s="18"/>
      <c r="W160" s="3"/>
      <c r="X160" s="3"/>
      <c r="Y160" s="20"/>
      <c r="Z160" s="3"/>
      <c r="AA160" s="21"/>
      <c r="AB160" s="3"/>
      <c r="AC160" s="3"/>
      <c r="AD160" s="21"/>
      <c r="AE160" s="18">
        <v>0.001</v>
      </c>
      <c r="AF160" s="3">
        <v>0.49</v>
      </c>
      <c r="AG160" s="19">
        <f t="shared" si="166"/>
        <v>0.00049</v>
      </c>
      <c r="AH160" s="29"/>
      <c r="AI160" s="3"/>
      <c r="AJ160" s="19"/>
      <c r="AK160" s="30"/>
      <c r="AL160" s="21"/>
      <c r="AM160" s="21"/>
      <c r="AN160" s="30"/>
      <c r="AO160" s="21"/>
      <c r="AP160" s="19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0.00698947357878772</v>
      </c>
      <c r="AU160" s="27">
        <f t="shared" si="169"/>
        <v>28.47</v>
      </c>
      <c r="AV160" s="1">
        <f t="shared" si="170"/>
        <v>0.26</v>
      </c>
      <c r="AW160" s="2">
        <f t="shared" si="171"/>
        <v>0.0416666666666667</v>
      </c>
      <c r="AX160" s="1">
        <f t="shared" si="172"/>
        <v>14.4433802032019</v>
      </c>
      <c r="AZ160" s="2"/>
    </row>
    <row r="161" s="1" customFormat="1" spans="1:52">
      <c r="A161" s="6"/>
      <c r="B161" s="6"/>
      <c r="C161" s="9">
        <v>7</v>
      </c>
      <c r="D161" s="31">
        <v>10.9242755819355</v>
      </c>
      <c r="E161" s="13">
        <f t="shared" si="173"/>
        <v>7.9924610157</v>
      </c>
      <c r="F161" s="9" t="s">
        <v>107</v>
      </c>
      <c r="G161" s="6">
        <v>8</v>
      </c>
      <c r="H161" s="11">
        <f t="shared" si="156"/>
        <v>10.9242755819355</v>
      </c>
      <c r="I161" s="11">
        <f t="shared" si="157"/>
        <v>284.074275581935</v>
      </c>
      <c r="J161" s="11">
        <f t="shared" si="158"/>
        <v>0.0686340417636627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3.01605489512214</v>
      </c>
      <c r="P161" s="11">
        <f t="shared" si="161"/>
        <v>0.207004037633312</v>
      </c>
      <c r="Q161" s="17">
        <f t="shared" si="162"/>
        <v>0.0434708479029956</v>
      </c>
      <c r="R161" s="11">
        <f t="shared" si="163"/>
        <v>0.1594000625</v>
      </c>
      <c r="S161" s="18">
        <f t="shared" si="164"/>
        <v>0.272715375522488</v>
      </c>
      <c r="T161" s="3">
        <v>0.01</v>
      </c>
      <c r="U161" s="19">
        <f t="shared" si="165"/>
        <v>0.00272715375522488</v>
      </c>
      <c r="V161" s="18"/>
      <c r="W161" s="3"/>
      <c r="X161" s="3"/>
      <c r="Y161" s="20"/>
      <c r="Z161" s="3"/>
      <c r="AA161" s="21"/>
      <c r="AB161" s="3"/>
      <c r="AC161" s="3"/>
      <c r="AD161" s="21"/>
      <c r="AE161" s="18">
        <v>0.001</v>
      </c>
      <c r="AF161" s="3">
        <v>0.49</v>
      </c>
      <c r="AG161" s="19">
        <f t="shared" si="166"/>
        <v>0.00049</v>
      </c>
      <c r="AH161" s="29"/>
      <c r="AI161" s="3"/>
      <c r="AJ161" s="19"/>
      <c r="AK161" s="30"/>
      <c r="AL161" s="21"/>
      <c r="AM161" s="21"/>
      <c r="AN161" s="30"/>
      <c r="AO161" s="21"/>
      <c r="AP161" s="19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0.00821715375522488</v>
      </c>
      <c r="AU161" s="27">
        <f t="shared" si="169"/>
        <v>28.47</v>
      </c>
      <c r="AV161" s="1">
        <f t="shared" si="170"/>
        <v>0.26</v>
      </c>
      <c r="AW161" s="2">
        <f t="shared" si="171"/>
        <v>0.0416666666666667</v>
      </c>
      <c r="AX161" s="1">
        <f t="shared" si="172"/>
        <v>16.9803168346001</v>
      </c>
      <c r="AZ161" s="2"/>
    </row>
    <row r="162" s="1" customFormat="1" spans="1:52">
      <c r="A162" s="6"/>
      <c r="B162" s="6"/>
      <c r="C162" s="9">
        <v>8</v>
      </c>
      <c r="D162" s="31">
        <v>10.5454112561935</v>
      </c>
      <c r="E162" s="13">
        <f t="shared" si="173"/>
        <v>10.9242755819355</v>
      </c>
      <c r="F162" s="9" t="s">
        <v>107</v>
      </c>
      <c r="G162" s="6">
        <v>9</v>
      </c>
      <c r="H162" s="11">
        <f t="shared" si="156"/>
        <v>10.5454112561935</v>
      </c>
      <c r="I162" s="11">
        <f t="shared" si="157"/>
        <v>283.695411256193</v>
      </c>
      <c r="J162" s="11">
        <f t="shared" si="158"/>
        <v>0.0655632304489145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3.56809877415549</v>
      </c>
      <c r="P162" s="11">
        <f t="shared" si="161"/>
        <v>0.233936082194446</v>
      </c>
      <c r="Q162" s="17">
        <f t="shared" si="162"/>
        <v>0.0491265772608336</v>
      </c>
      <c r="R162" s="11">
        <f t="shared" si="163"/>
        <v>0.1594000625</v>
      </c>
      <c r="S162" s="18">
        <f t="shared" si="164"/>
        <v>0.308196725210403</v>
      </c>
      <c r="T162" s="3">
        <v>0.01</v>
      </c>
      <c r="U162" s="19">
        <f t="shared" si="165"/>
        <v>0.00308196725210403</v>
      </c>
      <c r="V162" s="18"/>
      <c r="W162" s="3"/>
      <c r="X162" s="3"/>
      <c r="Y162" s="20"/>
      <c r="Z162" s="3"/>
      <c r="AA162" s="21"/>
      <c r="AB162" s="3"/>
      <c r="AC162" s="3"/>
      <c r="AD162" s="21"/>
      <c r="AE162" s="18">
        <v>0.001</v>
      </c>
      <c r="AF162" s="3">
        <v>0.49</v>
      </c>
      <c r="AG162" s="19">
        <f t="shared" si="166"/>
        <v>0.00049</v>
      </c>
      <c r="AH162" s="29"/>
      <c r="AI162" s="3"/>
      <c r="AJ162" s="19"/>
      <c r="AK162" s="30"/>
      <c r="AL162" s="21"/>
      <c r="AM162" s="21"/>
      <c r="AN162" s="30"/>
      <c r="AO162" s="21"/>
      <c r="AP162" s="19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0.00857196725210404</v>
      </c>
      <c r="AU162" s="27">
        <f t="shared" si="169"/>
        <v>28.47</v>
      </c>
      <c r="AV162" s="1">
        <f t="shared" si="170"/>
        <v>0.26</v>
      </c>
      <c r="AW162" s="2">
        <f t="shared" si="171"/>
        <v>0.0416666666666667</v>
      </c>
      <c r="AX162" s="1">
        <f t="shared" si="172"/>
        <v>17.7135202981923</v>
      </c>
      <c r="AZ162" s="2"/>
    </row>
    <row r="163" s="1" customFormat="1" spans="1:52">
      <c r="A163" s="6"/>
      <c r="B163" s="6"/>
      <c r="C163" s="9">
        <v>9</v>
      </c>
      <c r="D163" s="31">
        <v>5.52937398693333</v>
      </c>
      <c r="E163" s="13">
        <f t="shared" si="173"/>
        <v>10.5454112561935</v>
      </c>
      <c r="F163" s="9" t="s">
        <v>107</v>
      </c>
      <c r="G163" s="6">
        <v>10</v>
      </c>
      <c r="H163" s="11">
        <f t="shared" si="156"/>
        <v>5.52937398693333</v>
      </c>
      <c r="I163" s="11">
        <f t="shared" si="157"/>
        <v>278.679373986933</v>
      </c>
      <c r="J163" s="11">
        <f t="shared" si="158"/>
        <v>0.0353484873216187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4.09321060862772</v>
      </c>
      <c r="P163" s="11">
        <f t="shared" si="161"/>
        <v>0.144688803303792</v>
      </c>
      <c r="Q163" s="17">
        <f t="shared" si="162"/>
        <v>0.0303846486937963</v>
      </c>
      <c r="R163" s="11">
        <f t="shared" si="163"/>
        <v>0.1594000625</v>
      </c>
      <c r="S163" s="18">
        <f t="shared" si="164"/>
        <v>0.190618800377173</v>
      </c>
      <c r="T163" s="3">
        <v>0.01</v>
      </c>
      <c r="U163" s="19">
        <f t="shared" si="165"/>
        <v>0.00190618800377173</v>
      </c>
      <c r="V163" s="18"/>
      <c r="W163" s="3"/>
      <c r="X163" s="3"/>
      <c r="Y163" s="20"/>
      <c r="Z163" s="3"/>
      <c r="AA163" s="21"/>
      <c r="AB163" s="3"/>
      <c r="AC163" s="3"/>
      <c r="AD163" s="21"/>
      <c r="AE163" s="18">
        <v>0.001</v>
      </c>
      <c r="AF163" s="3">
        <v>0.49</v>
      </c>
      <c r="AG163" s="19">
        <f t="shared" si="166"/>
        <v>0.00049</v>
      </c>
      <c r="AH163" s="29"/>
      <c r="AI163" s="3"/>
      <c r="AJ163" s="19"/>
      <c r="AK163" s="30"/>
      <c r="AL163" s="21"/>
      <c r="AM163" s="21"/>
      <c r="AN163" s="30"/>
      <c r="AO163" s="21"/>
      <c r="AP163" s="19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0.00739618800377173</v>
      </c>
      <c r="AU163" s="27">
        <f t="shared" si="169"/>
        <v>28.47</v>
      </c>
      <c r="AV163" s="1">
        <f t="shared" si="170"/>
        <v>0.26</v>
      </c>
      <c r="AW163" s="2">
        <f t="shared" si="171"/>
        <v>0.0416666666666667</v>
      </c>
      <c r="AX163" s="1">
        <f t="shared" si="172"/>
        <v>15.2838342099241</v>
      </c>
      <c r="AZ163" s="2"/>
    </row>
    <row r="164" s="1" customFormat="1" spans="1:52">
      <c r="A164" s="6"/>
      <c r="B164" s="6"/>
      <c r="C164" s="9">
        <v>10</v>
      </c>
      <c r="D164" s="31">
        <v>-4.62543874645161</v>
      </c>
      <c r="E164" s="13">
        <f t="shared" si="173"/>
        <v>5.52937398693333</v>
      </c>
      <c r="F164" s="9" t="s">
        <v>107</v>
      </c>
      <c r="G164" s="6">
        <v>11</v>
      </c>
      <c r="H164" s="11">
        <f t="shared" si="156"/>
        <v>-4.62543874645161</v>
      </c>
      <c r="I164" s="11">
        <f t="shared" si="157"/>
        <v>268.524561253548</v>
      </c>
      <c r="J164" s="11">
        <f t="shared" si="158"/>
        <v>0.00943063554366026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3.75109571505773</v>
      </c>
      <c r="O164" s="11">
        <f t="shared" si="174"/>
        <v>0.956474006932863</v>
      </c>
      <c r="P164" s="11">
        <f t="shared" si="161"/>
        <v>0.0090201577663682</v>
      </c>
      <c r="Q164" s="17">
        <f t="shared" si="162"/>
        <v>0.00189423313093732</v>
      </c>
      <c r="R164" s="11">
        <f t="shared" si="163"/>
        <v>0.1594000625</v>
      </c>
      <c r="S164" s="18">
        <f t="shared" si="164"/>
        <v>0.0118835156098971</v>
      </c>
      <c r="T164" s="3">
        <v>0.01</v>
      </c>
      <c r="U164" s="19">
        <f t="shared" si="165"/>
        <v>0.000118835156098971</v>
      </c>
      <c r="V164" s="18"/>
      <c r="W164" s="3"/>
      <c r="X164" s="3"/>
      <c r="Y164" s="20"/>
      <c r="Z164" s="3"/>
      <c r="AA164" s="21"/>
      <c r="AB164" s="3"/>
      <c r="AC164" s="3"/>
      <c r="AD164" s="21"/>
      <c r="AE164" s="18">
        <v>0.001</v>
      </c>
      <c r="AF164" s="3">
        <v>0.49</v>
      </c>
      <c r="AG164" s="19">
        <f t="shared" si="166"/>
        <v>0.00049</v>
      </c>
      <c r="AH164" s="29"/>
      <c r="AI164" s="3"/>
      <c r="AJ164" s="19"/>
      <c r="AK164" s="30"/>
      <c r="AL164" s="21"/>
      <c r="AM164" s="21"/>
      <c r="AN164" s="30"/>
      <c r="AO164" s="21"/>
      <c r="AP164" s="19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0.00560883515609897</v>
      </c>
      <c r="AU164" s="27">
        <f t="shared" si="169"/>
        <v>28.47</v>
      </c>
      <c r="AV164" s="1">
        <f t="shared" si="170"/>
        <v>0.26</v>
      </c>
      <c r="AW164" s="2">
        <f t="shared" si="171"/>
        <v>0.0416666666666667</v>
      </c>
      <c r="AX164" s="1">
        <f t="shared" si="172"/>
        <v>11.5903633862328</v>
      </c>
      <c r="AZ164" s="2"/>
    </row>
    <row r="165" s="1" customFormat="1" spans="1:52">
      <c r="A165" s="6"/>
      <c r="B165" s="6"/>
      <c r="C165" s="9">
        <v>11</v>
      </c>
      <c r="D165" s="31">
        <v>-11.665693474</v>
      </c>
      <c r="E165" s="13">
        <f t="shared" si="173"/>
        <v>-4.62543874645161</v>
      </c>
      <c r="F165" s="9" t="s">
        <v>109</v>
      </c>
      <c r="G165" s="6">
        <v>12</v>
      </c>
      <c r="H165" s="11">
        <f t="shared" si="156"/>
        <v>-11.665693474</v>
      </c>
      <c r="I165" s="11">
        <f t="shared" si="157"/>
        <v>261.484306526</v>
      </c>
      <c r="J165" s="11">
        <f t="shared" si="158"/>
        <v>0.00355261255850516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1.70650176583316</v>
      </c>
      <c r="P165" s="11">
        <f t="shared" si="161"/>
        <v>0.00606253960441012</v>
      </c>
      <c r="Q165" s="17">
        <f t="shared" si="162"/>
        <v>0.00127313331692613</v>
      </c>
      <c r="R165" s="11">
        <f t="shared" si="163"/>
        <v>0.1594000625</v>
      </c>
      <c r="S165" s="18">
        <f t="shared" si="164"/>
        <v>0.00798703147889999</v>
      </c>
      <c r="T165" s="3">
        <v>0.01</v>
      </c>
      <c r="U165" s="19">
        <f t="shared" si="165"/>
        <v>7.98703147889999e-5</v>
      </c>
      <c r="V165" s="18"/>
      <c r="W165" s="3"/>
      <c r="X165" s="3"/>
      <c r="Y165" s="20"/>
      <c r="Z165" s="3"/>
      <c r="AA165" s="21"/>
      <c r="AB165" s="3"/>
      <c r="AC165" s="3"/>
      <c r="AD165" s="21"/>
      <c r="AE165" s="18">
        <v>0.001</v>
      </c>
      <c r="AF165" s="3">
        <v>0.49</v>
      </c>
      <c r="AG165" s="19">
        <f t="shared" si="166"/>
        <v>0.00049</v>
      </c>
      <c r="AH165" s="29"/>
      <c r="AI165" s="3"/>
      <c r="AJ165" s="19"/>
      <c r="AK165" s="30"/>
      <c r="AL165" s="21"/>
      <c r="AM165" s="21"/>
      <c r="AN165" s="30"/>
      <c r="AO165" s="21"/>
      <c r="AP165" s="19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0.005569870314789</v>
      </c>
      <c r="AU165" s="27">
        <f t="shared" si="169"/>
        <v>28.47</v>
      </c>
      <c r="AV165" s="1">
        <f t="shared" si="170"/>
        <v>0.26</v>
      </c>
      <c r="AW165" s="2">
        <f t="shared" si="171"/>
        <v>0.0416666666666667</v>
      </c>
      <c r="AX165" s="1">
        <f t="shared" si="172"/>
        <v>11.5098445873199</v>
      </c>
      <c r="AY165" s="1">
        <f>SUM(AX154:AX165)</f>
        <v>158.138733495464</v>
      </c>
      <c r="AZ165" s="2"/>
    </row>
    <row r="166" s="1" customFormat="1" spans="1:46">
      <c r="A166" s="6"/>
      <c r="B166" s="6"/>
      <c r="C166" s="9">
        <v>12</v>
      </c>
      <c r="D166" s="31">
        <v>-15.8796778041935</v>
      </c>
      <c r="E166" s="13">
        <f t="shared" si="173"/>
        <v>-11.665693474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148.5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4.8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172.7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703.96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160.03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68.6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4.2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5792466.14702462</v>
      </c>
      <c r="J16" s="7" t="s">
        <v>35</v>
      </c>
      <c r="K16" s="7">
        <f>I16/(10000*1000)</f>
        <v>0.579246614702462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9266987.06877437</v>
      </c>
      <c r="J17" s="7" t="s">
        <v>35</v>
      </c>
      <c r="K17" s="7">
        <f>I17/(10000*1000)</f>
        <v>0.926698706877437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1192.09</v>
      </c>
      <c r="C29" s="9" t="s">
        <v>106</v>
      </c>
      <c r="D29" s="10">
        <v>-4</v>
      </c>
      <c r="E29" s="9"/>
      <c r="F29" s="9"/>
      <c r="G29" s="6">
        <v>1</v>
      </c>
      <c r="H29" s="11">
        <f t="shared" ref="H29:H40" si="0">E30</f>
        <v>-4</v>
      </c>
      <c r="I29" s="11">
        <f t="shared" ref="I29:I40" si="1">H29+273.15</f>
        <v>269.15</v>
      </c>
      <c r="J29" s="11">
        <f t="shared" ref="J29:J40" si="2">EXP(($C$18*(I29-$C$16))/($C$19*I29*$C$16))</f>
        <v>0.0102597002578668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107</v>
      </c>
      <c r="N29" s="6"/>
      <c r="O29" s="11">
        <f>L29</f>
        <v>0.993408333333333</v>
      </c>
      <c r="P29" s="11">
        <f t="shared" ref="P29:P40" si="5">O29*J29</f>
        <v>0.010192071733667</v>
      </c>
      <c r="Q29" s="17">
        <f t="shared" ref="Q29:Q40" si="6">P29*$B$31</f>
        <v>0.00132496932537671</v>
      </c>
      <c r="R29" s="11">
        <f t="shared" ref="R29:R40" si="7">L29*$B$31</f>
        <v>0.129143083333333</v>
      </c>
      <c r="S29" s="18">
        <f t="shared" ref="S29:S40" si="8">Q29/R29</f>
        <v>0.0102597002578668</v>
      </c>
      <c r="T29" s="3">
        <v>0.01</v>
      </c>
      <c r="U29" s="19">
        <f t="shared" ref="U29:U40" si="9">S29*T29</f>
        <v>0.000102597002578668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0.0220025970025787</v>
      </c>
      <c r="AR29" s="27">
        <f t="shared" ref="AR29:AR40" si="15">$B$29/12</f>
        <v>99.3408333333333</v>
      </c>
      <c r="AS29" s="1">
        <f t="shared" ref="AS29:AS40" si="16">$B$31</f>
        <v>0.13</v>
      </c>
      <c r="AT29" s="2">
        <f>$E$4/12</f>
        <v>0.4</v>
      </c>
      <c r="AU29" s="1">
        <f t="shared" ref="AU29:AU40" si="17">AT29*10000*AS29*0.67*AR29*AQ29</f>
        <v>761.517502492009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-7.67372852754839</v>
      </c>
      <c r="E30" s="13">
        <f t="shared" ref="E30:E41" si="18">D29</f>
        <v>-4</v>
      </c>
      <c r="F30" s="9" t="s">
        <v>107</v>
      </c>
      <c r="G30" s="6">
        <v>2</v>
      </c>
      <c r="H30" s="11">
        <f t="shared" si="0"/>
        <v>-7.67372852754839</v>
      </c>
      <c r="I30" s="11">
        <f t="shared" si="1"/>
        <v>265.476271472452</v>
      </c>
      <c r="J30" s="11">
        <f t="shared" si="2"/>
        <v>0.00621900498334586</v>
      </c>
      <c r="K30" s="11">
        <f t="shared" si="3"/>
        <v>99.3408333333333</v>
      </c>
      <c r="L30" s="11">
        <f t="shared" si="4"/>
        <v>0.993408333333333</v>
      </c>
      <c r="M30" s="6" t="s">
        <v>107</v>
      </c>
      <c r="N30" s="6"/>
      <c r="O30" s="11">
        <f t="shared" ref="O30:O40" si="19">L30+O29-P29-N30</f>
        <v>1.976624594933</v>
      </c>
      <c r="P30" s="11">
        <f t="shared" si="5"/>
        <v>0.0122926382060923</v>
      </c>
      <c r="Q30" s="17">
        <f t="shared" si="6"/>
        <v>0.001598042966792</v>
      </c>
      <c r="R30" s="11">
        <f t="shared" si="7"/>
        <v>0.129143083333333</v>
      </c>
      <c r="S30" s="18">
        <f t="shared" si="8"/>
        <v>0.0123742048396604</v>
      </c>
      <c r="T30" s="3">
        <v>0.01</v>
      </c>
      <c r="U30" s="19">
        <f t="shared" si="9"/>
        <v>0.000123742048396604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0.0220237420483966</v>
      </c>
      <c r="AR30" s="27">
        <f t="shared" si="15"/>
        <v>99.3408333333333</v>
      </c>
      <c r="AS30" s="1">
        <f t="shared" si="16"/>
        <v>0.13</v>
      </c>
      <c r="AT30" s="2">
        <f>$E$4/12</f>
        <v>0.4</v>
      </c>
      <c r="AU30" s="1">
        <f t="shared" si="17"/>
        <v>762.249339851002</v>
      </c>
    </row>
    <row r="31" s="1" customFormat="1" spans="1:47">
      <c r="A31" s="6" t="s">
        <v>70</v>
      </c>
      <c r="B31" s="6">
        <f>G4</f>
        <v>0.13</v>
      </c>
      <c r="C31" s="9">
        <v>2</v>
      </c>
      <c r="D31" s="12">
        <v>-3.98270583032143</v>
      </c>
      <c r="E31" s="13">
        <f t="shared" si="18"/>
        <v>-7.67372852754839</v>
      </c>
      <c r="F31" s="9" t="s">
        <v>107</v>
      </c>
      <c r="G31" s="6">
        <v>3</v>
      </c>
      <c r="H31" s="11">
        <f t="shared" si="0"/>
        <v>-3.98270583032143</v>
      </c>
      <c r="I31" s="11">
        <f t="shared" si="1"/>
        <v>269.167294169679</v>
      </c>
      <c r="J31" s="11">
        <f t="shared" si="2"/>
        <v>0.0102835749786371</v>
      </c>
      <c r="K31" s="11">
        <f t="shared" si="3"/>
        <v>99.3408333333333</v>
      </c>
      <c r="L31" s="11">
        <f t="shared" si="4"/>
        <v>0.993408333333333</v>
      </c>
      <c r="M31" s="6" t="s">
        <v>107</v>
      </c>
      <c r="N31" s="6"/>
      <c r="O31" s="11">
        <f t="shared" si="19"/>
        <v>2.95774029006024</v>
      </c>
      <c r="P31" s="11">
        <f t="shared" si="5"/>
        <v>0.0304161440401703</v>
      </c>
      <c r="Q31" s="17">
        <f t="shared" si="6"/>
        <v>0.00395409872522213</v>
      </c>
      <c r="R31" s="11">
        <f t="shared" si="7"/>
        <v>0.129143083333333</v>
      </c>
      <c r="S31" s="18">
        <f t="shared" si="8"/>
        <v>0.0306179674757815</v>
      </c>
      <c r="T31" s="3">
        <v>0.01</v>
      </c>
      <c r="U31" s="19">
        <f t="shared" si="9"/>
        <v>0.000306179674757815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0.0222061796747578</v>
      </c>
      <c r="AR31" s="27">
        <f t="shared" si="15"/>
        <v>99.3408333333333</v>
      </c>
      <c r="AS31" s="1">
        <f t="shared" si="16"/>
        <v>0.13</v>
      </c>
      <c r="AT31" s="2">
        <f>$E$4/12</f>
        <v>0.4</v>
      </c>
      <c r="AU31" s="1">
        <f t="shared" si="17"/>
        <v>768.563569283595</v>
      </c>
    </row>
    <row r="32" s="1" customFormat="1" spans="1:47">
      <c r="A32" s="6"/>
      <c r="B32" s="6"/>
      <c r="C32" s="9">
        <v>3</v>
      </c>
      <c r="D32" s="12">
        <v>8.77160237593548</v>
      </c>
      <c r="E32" s="13">
        <f t="shared" si="18"/>
        <v>-3.98270583032143</v>
      </c>
      <c r="F32" s="9" t="s">
        <v>107</v>
      </c>
      <c r="G32" s="6">
        <v>4</v>
      </c>
      <c r="H32" s="11">
        <f t="shared" si="0"/>
        <v>8.77160237593548</v>
      </c>
      <c r="I32" s="11">
        <f t="shared" si="1"/>
        <v>281.921602375935</v>
      </c>
      <c r="J32" s="11">
        <f t="shared" si="2"/>
        <v>0.0528295471271349</v>
      </c>
      <c r="K32" s="11">
        <f t="shared" si="3"/>
        <v>99.3408333333333</v>
      </c>
      <c r="L32" s="11">
        <f t="shared" si="4"/>
        <v>0.993408333333333</v>
      </c>
      <c r="M32" s="6" t="s">
        <v>107</v>
      </c>
      <c r="N32" s="6"/>
      <c r="O32" s="11">
        <f t="shared" si="19"/>
        <v>3.9207324793534</v>
      </c>
      <c r="P32" s="11">
        <f t="shared" si="5"/>
        <v>0.207130521290889</v>
      </c>
      <c r="Q32" s="17">
        <f t="shared" si="6"/>
        <v>0.0269269677678156</v>
      </c>
      <c r="R32" s="11">
        <f t="shared" si="7"/>
        <v>0.129143083333333</v>
      </c>
      <c r="S32" s="18">
        <f t="shared" si="8"/>
        <v>0.20850491619682</v>
      </c>
      <c r="T32" s="3">
        <v>0.01</v>
      </c>
      <c r="U32" s="19">
        <f t="shared" si="9"/>
        <v>0.0020850491619682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0.0239850491619682</v>
      </c>
      <c r="AR32" s="27">
        <f t="shared" si="15"/>
        <v>99.3408333333333</v>
      </c>
      <c r="AS32" s="1">
        <f t="shared" si="16"/>
        <v>0.13</v>
      </c>
      <c r="AT32" s="2">
        <f>$E$4/12</f>
        <v>0.4</v>
      </c>
      <c r="AU32" s="1">
        <f t="shared" si="17"/>
        <v>830.130858317746</v>
      </c>
    </row>
    <row r="33" s="1" customFormat="1" spans="1:47">
      <c r="A33" s="6"/>
      <c r="B33" s="6"/>
      <c r="C33" s="9">
        <v>4</v>
      </c>
      <c r="D33" s="12">
        <v>12.2724032124333</v>
      </c>
      <c r="E33" s="13">
        <f t="shared" si="18"/>
        <v>8.77160237593548</v>
      </c>
      <c r="F33" s="9" t="s">
        <v>107</v>
      </c>
      <c r="G33" s="6">
        <v>5</v>
      </c>
      <c r="H33" s="11">
        <f t="shared" si="0"/>
        <v>12.2724032124333</v>
      </c>
      <c r="I33" s="11">
        <f t="shared" si="1"/>
        <v>285.422403212433</v>
      </c>
      <c r="J33" s="11">
        <f t="shared" si="2"/>
        <v>0.0806953680509985</v>
      </c>
      <c r="K33" s="11">
        <f t="shared" si="3"/>
        <v>99.3408333333333</v>
      </c>
      <c r="L33" s="11">
        <f t="shared" si="4"/>
        <v>0.993408333333333</v>
      </c>
      <c r="M33" s="6" t="s">
        <v>109</v>
      </c>
      <c r="N33" s="11">
        <f>(O32-P32)*C24/100</f>
        <v>3.52792186015939</v>
      </c>
      <c r="O33" s="11">
        <f t="shared" si="19"/>
        <v>1.17908843123646</v>
      </c>
      <c r="P33" s="11">
        <f t="shared" si="5"/>
        <v>0.0951469749233005</v>
      </c>
      <c r="Q33" s="17">
        <f t="shared" si="6"/>
        <v>0.0123691067400291</v>
      </c>
      <c r="R33" s="11">
        <f t="shared" si="7"/>
        <v>0.129143083333333</v>
      </c>
      <c r="S33" s="18">
        <f t="shared" si="8"/>
        <v>0.0957783136407158</v>
      </c>
      <c r="T33" s="3">
        <v>0.01</v>
      </c>
      <c r="U33" s="19">
        <f t="shared" si="9"/>
        <v>0.000957783136407158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0.0304077831364072</v>
      </c>
      <c r="AR33" s="27">
        <f t="shared" si="15"/>
        <v>99.3408333333333</v>
      </c>
      <c r="AS33" s="1">
        <f t="shared" si="16"/>
        <v>0.13</v>
      </c>
      <c r="AT33" s="2">
        <f>$E$4/12</f>
        <v>0.4</v>
      </c>
      <c r="AU33" s="1">
        <f t="shared" si="17"/>
        <v>1052.42390557994</v>
      </c>
    </row>
    <row r="34" s="1" customFormat="1" spans="1:47">
      <c r="A34" s="6"/>
      <c r="B34" s="6"/>
      <c r="C34" s="9">
        <v>5</v>
      </c>
      <c r="D34" s="12">
        <v>17.0771620539355</v>
      </c>
      <c r="E34" s="13">
        <f t="shared" si="18"/>
        <v>12.2724032124333</v>
      </c>
      <c r="F34" s="9" t="s">
        <v>109</v>
      </c>
      <c r="G34" s="6">
        <v>6</v>
      </c>
      <c r="H34" s="11">
        <f t="shared" si="0"/>
        <v>17.0771620539355</v>
      </c>
      <c r="I34" s="11">
        <f t="shared" si="1"/>
        <v>290.227162053936</v>
      </c>
      <c r="J34" s="11">
        <f t="shared" si="2"/>
        <v>0.141944720012861</v>
      </c>
      <c r="K34" s="11">
        <f t="shared" si="3"/>
        <v>99.3408333333333</v>
      </c>
      <c r="L34" s="11">
        <f t="shared" si="4"/>
        <v>0.993408333333333</v>
      </c>
      <c r="M34" s="6" t="s">
        <v>107</v>
      </c>
      <c r="N34" s="6"/>
      <c r="O34" s="11">
        <f t="shared" si="19"/>
        <v>2.07734978964649</v>
      </c>
      <c r="P34" s="11">
        <f t="shared" si="5"/>
        <v>0.294868834260148</v>
      </c>
      <c r="Q34" s="17">
        <f t="shared" si="6"/>
        <v>0.0383329484538192</v>
      </c>
      <c r="R34" s="11">
        <f t="shared" si="7"/>
        <v>0.129143083333333</v>
      </c>
      <c r="S34" s="18">
        <f t="shared" si="8"/>
        <v>0.296825408410588</v>
      </c>
      <c r="T34" s="3">
        <v>0.01</v>
      </c>
      <c r="U34" s="19">
        <f t="shared" si="9"/>
        <v>0.00296825408410588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0.0324182540841059</v>
      </c>
      <c r="AR34" s="27">
        <f t="shared" si="15"/>
        <v>99.3408333333333</v>
      </c>
      <c r="AS34" s="1">
        <f t="shared" si="16"/>
        <v>0.13</v>
      </c>
      <c r="AT34" s="2">
        <f>$E$4/12</f>
        <v>0.4</v>
      </c>
      <c r="AU34" s="1">
        <f t="shared" si="17"/>
        <v>1122.0070013729</v>
      </c>
    </row>
    <row r="35" s="1" customFormat="1" spans="1:47">
      <c r="A35" s="6"/>
      <c r="B35" s="6"/>
      <c r="C35" s="9">
        <v>6</v>
      </c>
      <c r="D35" s="12">
        <v>21.4586767673333</v>
      </c>
      <c r="E35" s="13">
        <f t="shared" si="18"/>
        <v>17.0771620539355</v>
      </c>
      <c r="F35" s="9" t="s">
        <v>107</v>
      </c>
      <c r="G35" s="6">
        <v>7</v>
      </c>
      <c r="H35" s="11">
        <f t="shared" si="0"/>
        <v>21.4586767673333</v>
      </c>
      <c r="I35" s="11">
        <f t="shared" si="1"/>
        <v>294.608676767333</v>
      </c>
      <c r="J35" s="11">
        <f t="shared" si="2"/>
        <v>0.233781524594173</v>
      </c>
      <c r="K35" s="11">
        <f t="shared" si="3"/>
        <v>99.3408333333333</v>
      </c>
      <c r="L35" s="11">
        <f t="shared" si="4"/>
        <v>0.993408333333333</v>
      </c>
      <c r="M35" s="6" t="s">
        <v>107</v>
      </c>
      <c r="N35" s="6"/>
      <c r="O35" s="11">
        <f t="shared" si="19"/>
        <v>2.77588928871968</v>
      </c>
      <c r="P35" s="11">
        <f t="shared" si="5"/>
        <v>0.648951630021522</v>
      </c>
      <c r="Q35" s="17">
        <f t="shared" si="6"/>
        <v>0.0843637119027978</v>
      </c>
      <c r="R35" s="11">
        <f t="shared" si="7"/>
        <v>0.129143083333333</v>
      </c>
      <c r="S35" s="18">
        <f t="shared" si="8"/>
        <v>0.653257686941278</v>
      </c>
      <c r="T35" s="3">
        <v>0.01</v>
      </c>
      <c r="U35" s="19">
        <f t="shared" si="9"/>
        <v>0.00653257686941278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0.0359825768694128</v>
      </c>
      <c r="AR35" s="27">
        <f t="shared" si="15"/>
        <v>99.3408333333333</v>
      </c>
      <c r="AS35" s="1">
        <f t="shared" si="16"/>
        <v>0.13</v>
      </c>
      <c r="AT35" s="2">
        <f>$E$4/12</f>
        <v>0.4</v>
      </c>
      <c r="AU35" s="1">
        <f t="shared" si="17"/>
        <v>1245.36944741616</v>
      </c>
    </row>
    <row r="36" s="1" customFormat="1" spans="1:47">
      <c r="A36" s="6"/>
      <c r="B36" s="6"/>
      <c r="C36" s="9">
        <v>7</v>
      </c>
      <c r="D36" s="12">
        <v>22.5994427280645</v>
      </c>
      <c r="E36" s="13">
        <f t="shared" si="18"/>
        <v>21.4586767673333</v>
      </c>
      <c r="F36" s="9" t="s">
        <v>107</v>
      </c>
      <c r="G36" s="6">
        <v>8</v>
      </c>
      <c r="H36" s="11">
        <f t="shared" si="0"/>
        <v>22.5994427280645</v>
      </c>
      <c r="I36" s="11">
        <f t="shared" si="1"/>
        <v>295.749442728064</v>
      </c>
      <c r="J36" s="11">
        <f t="shared" si="2"/>
        <v>0.265567025002292</v>
      </c>
      <c r="K36" s="11">
        <f t="shared" si="3"/>
        <v>99.3408333333333</v>
      </c>
      <c r="L36" s="11">
        <f t="shared" si="4"/>
        <v>0.993408333333333</v>
      </c>
      <c r="M36" s="6" t="s">
        <v>107</v>
      </c>
      <c r="N36" s="6"/>
      <c r="O36" s="11">
        <f t="shared" si="19"/>
        <v>3.12034599203149</v>
      </c>
      <c r="P36" s="11">
        <f t="shared" si="5"/>
        <v>0.828661002081629</v>
      </c>
      <c r="Q36" s="17">
        <f t="shared" si="6"/>
        <v>0.107725930270612</v>
      </c>
      <c r="R36" s="11">
        <f t="shared" si="7"/>
        <v>0.129143083333333</v>
      </c>
      <c r="S36" s="18">
        <f t="shared" si="8"/>
        <v>0.834159503475373</v>
      </c>
      <c r="T36" s="3">
        <v>0.01</v>
      </c>
      <c r="U36" s="19">
        <f t="shared" si="9"/>
        <v>0.00834159503475373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0.0377915950347537</v>
      </c>
      <c r="AR36" s="27">
        <f t="shared" si="15"/>
        <v>99.3408333333333</v>
      </c>
      <c r="AS36" s="1">
        <f t="shared" si="16"/>
        <v>0.13</v>
      </c>
      <c r="AT36" s="2">
        <f>$E$4/12</f>
        <v>0.4</v>
      </c>
      <c r="AU36" s="1">
        <f t="shared" si="17"/>
        <v>1307.98019264191</v>
      </c>
    </row>
    <row r="37" s="1" customFormat="1" spans="1:47">
      <c r="A37" s="6"/>
      <c r="B37" s="6"/>
      <c r="C37" s="9">
        <v>8</v>
      </c>
      <c r="D37" s="12">
        <v>21.7808438145161</v>
      </c>
      <c r="E37" s="13">
        <f t="shared" si="18"/>
        <v>22.5994427280645</v>
      </c>
      <c r="F37" s="9" t="s">
        <v>107</v>
      </c>
      <c r="G37" s="6">
        <v>9</v>
      </c>
      <c r="H37" s="11">
        <f t="shared" si="0"/>
        <v>21.7808438145161</v>
      </c>
      <c r="I37" s="11">
        <f t="shared" si="1"/>
        <v>294.930843814516</v>
      </c>
      <c r="J37" s="11">
        <f t="shared" si="2"/>
        <v>0.242375703166057</v>
      </c>
      <c r="K37" s="11">
        <f t="shared" si="3"/>
        <v>99.3408333333333</v>
      </c>
      <c r="L37" s="11">
        <f t="shared" si="4"/>
        <v>0.993408333333333</v>
      </c>
      <c r="M37" s="6" t="s">
        <v>107</v>
      </c>
      <c r="N37" s="6"/>
      <c r="O37" s="11">
        <f t="shared" si="19"/>
        <v>3.28509332328319</v>
      </c>
      <c r="P37" s="11">
        <f t="shared" si="5"/>
        <v>0.796226804196884</v>
      </c>
      <c r="Q37" s="17">
        <f t="shared" si="6"/>
        <v>0.103509484545595</v>
      </c>
      <c r="R37" s="11">
        <f t="shared" si="7"/>
        <v>0.129143083333333</v>
      </c>
      <c r="S37" s="18">
        <f t="shared" si="8"/>
        <v>0.801510091550355</v>
      </c>
      <c r="T37" s="3">
        <v>0.01</v>
      </c>
      <c r="U37" s="19">
        <f t="shared" si="9"/>
        <v>0.00801510091550355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0.0374651009155035</v>
      </c>
      <c r="AR37" s="27">
        <f t="shared" si="15"/>
        <v>99.3408333333333</v>
      </c>
      <c r="AS37" s="1">
        <f t="shared" si="16"/>
        <v>0.13</v>
      </c>
      <c r="AT37" s="2">
        <f>$E$4/12</f>
        <v>0.4</v>
      </c>
      <c r="AU37" s="1">
        <f t="shared" si="17"/>
        <v>1296.68011809886</v>
      </c>
    </row>
    <row r="38" s="1" customFormat="1" spans="1:47">
      <c r="A38" s="6"/>
      <c r="B38" s="6"/>
      <c r="C38" s="9">
        <v>9</v>
      </c>
      <c r="D38" s="12">
        <v>14.0424798518</v>
      </c>
      <c r="E38" s="13">
        <f t="shared" si="18"/>
        <v>21.7808438145161</v>
      </c>
      <c r="F38" s="9" t="s">
        <v>107</v>
      </c>
      <c r="G38" s="6">
        <v>10</v>
      </c>
      <c r="H38" s="11">
        <f t="shared" si="0"/>
        <v>14.0424798518</v>
      </c>
      <c r="I38" s="11">
        <f t="shared" si="1"/>
        <v>287.1924798518</v>
      </c>
      <c r="J38" s="11">
        <f t="shared" si="2"/>
        <v>0.099577512469141</v>
      </c>
      <c r="K38" s="11">
        <f t="shared" si="3"/>
        <v>99.3408333333333</v>
      </c>
      <c r="L38" s="11">
        <f t="shared" si="4"/>
        <v>0.993408333333333</v>
      </c>
      <c r="M38" s="6" t="s">
        <v>107</v>
      </c>
      <c r="N38" s="6"/>
      <c r="O38" s="11">
        <f t="shared" si="19"/>
        <v>3.48227485241964</v>
      </c>
      <c r="P38" s="11">
        <f t="shared" si="5"/>
        <v>0.346756267537793</v>
      </c>
      <c r="Q38" s="17">
        <f t="shared" si="6"/>
        <v>0.0450783147799131</v>
      </c>
      <c r="R38" s="11">
        <f t="shared" si="7"/>
        <v>0.129143083333333</v>
      </c>
      <c r="S38" s="18">
        <f t="shared" si="8"/>
        <v>0.349057135824772</v>
      </c>
      <c r="T38" s="3">
        <v>0.01</v>
      </c>
      <c r="U38" s="19">
        <f t="shared" si="9"/>
        <v>0.00349057135824772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0.0253905713582477</v>
      </c>
      <c r="AR38" s="27">
        <f t="shared" si="15"/>
        <v>99.3408333333333</v>
      </c>
      <c r="AS38" s="1">
        <f t="shared" si="16"/>
        <v>0.13</v>
      </c>
      <c r="AT38" s="2">
        <f>$E$4/12</f>
        <v>0.4</v>
      </c>
      <c r="AU38" s="1">
        <f t="shared" si="17"/>
        <v>878.776468310167</v>
      </c>
    </row>
    <row r="39" s="1" customFormat="1" spans="1:47">
      <c r="A39" s="6"/>
      <c r="B39" s="6"/>
      <c r="C39" s="9">
        <v>10</v>
      </c>
      <c r="D39" s="12">
        <v>8.45630268432258</v>
      </c>
      <c r="E39" s="13">
        <f t="shared" si="18"/>
        <v>14.0424798518</v>
      </c>
      <c r="F39" s="9" t="s">
        <v>107</v>
      </c>
      <c r="G39" s="6">
        <v>11</v>
      </c>
      <c r="H39" s="11">
        <f t="shared" si="0"/>
        <v>8.45630268432258</v>
      </c>
      <c r="I39" s="11">
        <f t="shared" si="1"/>
        <v>281.606302684323</v>
      </c>
      <c r="J39" s="11">
        <f t="shared" si="2"/>
        <v>0.0508256493878333</v>
      </c>
      <c r="K39" s="11">
        <f t="shared" si="3"/>
        <v>99.3408333333333</v>
      </c>
      <c r="L39" s="11">
        <f t="shared" si="4"/>
        <v>0.993408333333333</v>
      </c>
      <c r="M39" s="6" t="s">
        <v>109</v>
      </c>
      <c r="N39" s="11">
        <f>(O38-P38)*C24/100</f>
        <v>2.97874265563776</v>
      </c>
      <c r="O39" s="11">
        <f t="shared" si="19"/>
        <v>1.15018426257743</v>
      </c>
      <c r="P39" s="11">
        <f t="shared" si="5"/>
        <v>0.0584588620611638</v>
      </c>
      <c r="Q39" s="17">
        <f t="shared" si="6"/>
        <v>0.00759965206795129</v>
      </c>
      <c r="R39" s="11">
        <f t="shared" si="7"/>
        <v>0.129143083333333</v>
      </c>
      <c r="S39" s="18">
        <f t="shared" si="8"/>
        <v>0.0588467602894049</v>
      </c>
      <c r="T39" s="3">
        <v>0.01</v>
      </c>
      <c r="U39" s="19">
        <f t="shared" si="9"/>
        <v>0.000588467602894049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0.022488467602894</v>
      </c>
      <c r="AR39" s="27">
        <f t="shared" si="15"/>
        <v>99.3408333333333</v>
      </c>
      <c r="AS39" s="1">
        <f t="shared" si="16"/>
        <v>0.13</v>
      </c>
      <c r="AT39" s="2">
        <f>$E$4/12</f>
        <v>0.4</v>
      </c>
      <c r="AU39" s="1">
        <f t="shared" si="17"/>
        <v>778.333652242109</v>
      </c>
    </row>
    <row r="40" s="1" customFormat="1" spans="1:48">
      <c r="A40" s="6"/>
      <c r="B40" s="6"/>
      <c r="C40" s="9">
        <v>11</v>
      </c>
      <c r="D40" s="12">
        <v>1.50708077043333</v>
      </c>
      <c r="E40" s="13">
        <f t="shared" si="18"/>
        <v>8.45630268432258</v>
      </c>
      <c r="F40" s="9" t="s">
        <v>109</v>
      </c>
      <c r="G40" s="6">
        <v>12</v>
      </c>
      <c r="H40" s="11">
        <f t="shared" si="0"/>
        <v>1.50708077043333</v>
      </c>
      <c r="I40" s="11">
        <f t="shared" si="1"/>
        <v>274.657080770433</v>
      </c>
      <c r="J40" s="11">
        <f t="shared" si="2"/>
        <v>0.0211910938616523</v>
      </c>
      <c r="K40" s="11">
        <f t="shared" si="3"/>
        <v>99.3408333333333</v>
      </c>
      <c r="L40" s="11">
        <f t="shared" si="4"/>
        <v>0.993408333333333</v>
      </c>
      <c r="M40" s="6" t="s">
        <v>107</v>
      </c>
      <c r="N40" s="6"/>
      <c r="O40" s="11">
        <f t="shared" si="19"/>
        <v>2.08513373384959</v>
      </c>
      <c r="P40" s="11">
        <f t="shared" si="5"/>
        <v>0.0441862646681044</v>
      </c>
      <c r="Q40" s="17">
        <f t="shared" si="6"/>
        <v>0.00574421440685357</v>
      </c>
      <c r="R40" s="11">
        <f t="shared" si="7"/>
        <v>0.129143083333333</v>
      </c>
      <c r="S40" s="18">
        <f t="shared" si="8"/>
        <v>0.0444794584315995</v>
      </c>
      <c r="T40" s="3">
        <v>0.01</v>
      </c>
      <c r="U40" s="19">
        <f t="shared" si="9"/>
        <v>0.000444794584315995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0.022344794584316</v>
      </c>
      <c r="AR40" s="27">
        <f t="shared" si="15"/>
        <v>99.3408333333333</v>
      </c>
      <c r="AS40" s="1">
        <f t="shared" si="16"/>
        <v>0.13</v>
      </c>
      <c r="AT40" s="2">
        <f>$E$4/12</f>
        <v>0.4</v>
      </c>
      <c r="AU40" s="1">
        <f t="shared" si="17"/>
        <v>773.361079310367</v>
      </c>
      <c r="AV40" s="1">
        <f>SUM(AU29:AU40)</f>
        <v>11577.3931349168</v>
      </c>
    </row>
    <row r="41" s="1" customFormat="1" spans="1:46">
      <c r="A41" s="6"/>
      <c r="B41" s="6"/>
      <c r="C41" s="9">
        <v>12</v>
      </c>
      <c r="D41" s="12">
        <v>-7.29405626477419</v>
      </c>
      <c r="E41" s="13">
        <f t="shared" si="18"/>
        <v>1.50708077043333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1166.832</v>
      </c>
      <c r="C44" s="9" t="s">
        <v>106</v>
      </c>
      <c r="D44" s="10">
        <v>-4</v>
      </c>
      <c r="E44" s="9"/>
      <c r="F44" s="9"/>
      <c r="G44" s="6">
        <v>1</v>
      </c>
      <c r="H44" s="11">
        <f t="shared" ref="H44:H55" si="20">E45</f>
        <v>-4</v>
      </c>
      <c r="I44" s="11">
        <f t="shared" ref="I44:I55" si="21">H44+273.15</f>
        <v>269.15</v>
      </c>
      <c r="J44" s="11">
        <f t="shared" ref="J44:J55" si="22">EXP(($C$18*(I44-$C$16))/($C$19*I44*$C$16))</f>
        <v>0.0102597002578668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107</v>
      </c>
      <c r="N44" s="6"/>
      <c r="O44" s="11">
        <f>L44</f>
        <v>0.97236</v>
      </c>
      <c r="P44" s="11">
        <f t="shared" ref="P44:P55" si="25">O44*J44</f>
        <v>0.00997612214273931</v>
      </c>
      <c r="Q44" s="17">
        <f t="shared" ref="Q44:Q55" si="26">P44*$B$46</f>
        <v>0.00129689587855611</v>
      </c>
      <c r="R44" s="11">
        <f t="shared" ref="R44:R55" si="27">L44*$B$46</f>
        <v>0.1264068</v>
      </c>
      <c r="S44" s="18">
        <f t="shared" ref="S44:S55" si="28">Q44/R44</f>
        <v>0.0102597002578668</v>
      </c>
      <c r="T44" s="3">
        <v>0.01</v>
      </c>
      <c r="U44" s="19">
        <f t="shared" ref="U44:U55" si="29">S44*T44</f>
        <v>0.000102597002578668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0.0192025970025787</v>
      </c>
      <c r="AR44" s="27">
        <f t="shared" ref="AR44:AR55" si="35">$B$44/12</f>
        <v>97.236</v>
      </c>
      <c r="AS44" s="1">
        <f t="shared" ref="AS44:AS55" si="36">$B$46</f>
        <v>0.13</v>
      </c>
      <c r="AT44" s="2">
        <f>$E$3/12</f>
        <v>12.375</v>
      </c>
      <c r="AU44" s="1">
        <f t="shared" ref="AU44:AU55" si="37">AT44*10000*AS44*0.67*AR44*AQ44</f>
        <v>20125.6731470808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-7.67372852754839</v>
      </c>
      <c r="E45" s="13">
        <f t="shared" ref="E45:E56" si="38">D44</f>
        <v>-4</v>
      </c>
      <c r="F45" s="9" t="s">
        <v>107</v>
      </c>
      <c r="G45" s="6">
        <v>2</v>
      </c>
      <c r="H45" s="11">
        <f t="shared" si="20"/>
        <v>-7.67372852754839</v>
      </c>
      <c r="I45" s="11">
        <f t="shared" si="21"/>
        <v>265.476271472452</v>
      </c>
      <c r="J45" s="11">
        <f t="shared" si="22"/>
        <v>0.00621900498334586</v>
      </c>
      <c r="K45" s="11">
        <f t="shared" si="23"/>
        <v>97.236</v>
      </c>
      <c r="L45" s="11">
        <f t="shared" si="24"/>
        <v>0.97236</v>
      </c>
      <c r="M45" s="6" t="s">
        <v>107</v>
      </c>
      <c r="N45" s="6"/>
      <c r="O45" s="11">
        <f t="shared" ref="O45:O55" si="39">L45+O44-P44-N45</f>
        <v>1.93474387785726</v>
      </c>
      <c r="P45" s="11">
        <f t="shared" si="25"/>
        <v>0.0120321818178922</v>
      </c>
      <c r="Q45" s="17">
        <f t="shared" si="26"/>
        <v>0.00156418363632598</v>
      </c>
      <c r="R45" s="11">
        <f t="shared" si="27"/>
        <v>0.1264068</v>
      </c>
      <c r="S45" s="18">
        <f t="shared" si="28"/>
        <v>0.0123742048396604</v>
      </c>
      <c r="T45" s="3">
        <v>0.01</v>
      </c>
      <c r="U45" s="19">
        <f t="shared" si="29"/>
        <v>0.000123742048396604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0.0192237420483966</v>
      </c>
      <c r="AR45" s="27">
        <f t="shared" si="35"/>
        <v>97.236</v>
      </c>
      <c r="AS45" s="1">
        <f t="shared" si="36"/>
        <v>0.13</v>
      </c>
      <c r="AT45" s="2">
        <f>$E$3/12</f>
        <v>12.375</v>
      </c>
      <c r="AU45" s="1">
        <f t="shared" si="37"/>
        <v>20147.8346432969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-3.98270583032143</v>
      </c>
      <c r="E46" s="13">
        <f t="shared" si="38"/>
        <v>-7.67372852754839</v>
      </c>
      <c r="F46" s="9" t="s">
        <v>107</v>
      </c>
      <c r="G46" s="6">
        <v>3</v>
      </c>
      <c r="H46" s="11">
        <f t="shared" si="20"/>
        <v>-3.98270583032143</v>
      </c>
      <c r="I46" s="11">
        <f t="shared" si="21"/>
        <v>269.167294169679</v>
      </c>
      <c r="J46" s="11">
        <f t="shared" si="22"/>
        <v>0.0102835749786371</v>
      </c>
      <c r="K46" s="11">
        <f t="shared" si="23"/>
        <v>97.236</v>
      </c>
      <c r="L46" s="11">
        <f t="shared" si="24"/>
        <v>0.97236</v>
      </c>
      <c r="M46" s="6" t="s">
        <v>107</v>
      </c>
      <c r="N46" s="6"/>
      <c r="O46" s="11">
        <f t="shared" si="39"/>
        <v>2.89507169603937</v>
      </c>
      <c r="P46" s="11">
        <f t="shared" si="25"/>
        <v>0.0297716868547509</v>
      </c>
      <c r="Q46" s="17">
        <f t="shared" si="26"/>
        <v>0.00387031929111761</v>
      </c>
      <c r="R46" s="11">
        <f t="shared" si="27"/>
        <v>0.1264068</v>
      </c>
      <c r="S46" s="18">
        <f t="shared" si="28"/>
        <v>0.0306179674757815</v>
      </c>
      <c r="T46" s="3">
        <v>0.01</v>
      </c>
      <c r="U46" s="19">
        <f t="shared" si="29"/>
        <v>0.000306179674757815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0.0194061796747578</v>
      </c>
      <c r="AR46" s="27">
        <f t="shared" si="35"/>
        <v>97.236</v>
      </c>
      <c r="AS46" s="1">
        <f t="shared" si="36"/>
        <v>0.13</v>
      </c>
      <c r="AT46" s="2">
        <f>$E$3/12</f>
        <v>12.375</v>
      </c>
      <c r="AU46" s="1">
        <f t="shared" si="37"/>
        <v>20339.0421157748</v>
      </c>
    </row>
    <row r="47" s="1" customFormat="1" spans="1:47">
      <c r="A47" s="6"/>
      <c r="B47" s="6"/>
      <c r="C47" s="9">
        <v>3</v>
      </c>
      <c r="D47" s="12">
        <v>8.77160237593548</v>
      </c>
      <c r="E47" s="13">
        <f t="shared" si="38"/>
        <v>-3.98270583032143</v>
      </c>
      <c r="F47" s="9" t="s">
        <v>107</v>
      </c>
      <c r="G47" s="6">
        <v>4</v>
      </c>
      <c r="H47" s="11">
        <f t="shared" si="20"/>
        <v>8.77160237593548</v>
      </c>
      <c r="I47" s="11">
        <f t="shared" si="21"/>
        <v>281.921602375935</v>
      </c>
      <c r="J47" s="11">
        <f t="shared" si="22"/>
        <v>0.0528295471271349</v>
      </c>
      <c r="K47" s="11">
        <f t="shared" si="23"/>
        <v>97.236</v>
      </c>
      <c r="L47" s="11">
        <f t="shared" si="24"/>
        <v>0.97236</v>
      </c>
      <c r="M47" s="6" t="s">
        <v>107</v>
      </c>
      <c r="N47" s="6"/>
      <c r="O47" s="11">
        <f t="shared" si="39"/>
        <v>3.83766000918462</v>
      </c>
      <c r="P47" s="11">
        <f t="shared" si="25"/>
        <v>0.20274184031314</v>
      </c>
      <c r="Q47" s="17">
        <f t="shared" si="26"/>
        <v>0.0263564392407082</v>
      </c>
      <c r="R47" s="11">
        <f t="shared" si="27"/>
        <v>0.1264068</v>
      </c>
      <c r="S47" s="18">
        <f t="shared" si="28"/>
        <v>0.20850491619682</v>
      </c>
      <c r="T47" s="3">
        <v>0.01</v>
      </c>
      <c r="U47" s="19">
        <f t="shared" si="29"/>
        <v>0.0020850491619682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0.0211850491619682</v>
      </c>
      <c r="AR47" s="27">
        <f t="shared" si="35"/>
        <v>97.236</v>
      </c>
      <c r="AS47" s="1">
        <f t="shared" si="36"/>
        <v>0.13</v>
      </c>
      <c r="AT47" s="2">
        <f>$E$3/12</f>
        <v>12.375</v>
      </c>
      <c r="AU47" s="1">
        <f t="shared" si="37"/>
        <v>22203.4225360952</v>
      </c>
    </row>
    <row r="48" s="1" customFormat="1" spans="1:47">
      <c r="A48" s="6"/>
      <c r="B48" s="6"/>
      <c r="C48" s="9">
        <v>4</v>
      </c>
      <c r="D48" s="12">
        <v>12.2724032124333</v>
      </c>
      <c r="E48" s="13">
        <f t="shared" si="38"/>
        <v>8.77160237593548</v>
      </c>
      <c r="F48" s="9" t="s">
        <v>107</v>
      </c>
      <c r="G48" s="6">
        <v>5</v>
      </c>
      <c r="H48" s="11">
        <f t="shared" si="20"/>
        <v>12.2724032124333</v>
      </c>
      <c r="I48" s="11">
        <f t="shared" si="21"/>
        <v>285.422403212433</v>
      </c>
      <c r="J48" s="11">
        <f t="shared" si="22"/>
        <v>0.0806953680509985</v>
      </c>
      <c r="K48" s="11">
        <f t="shared" si="23"/>
        <v>97.236</v>
      </c>
      <c r="L48" s="11">
        <f t="shared" si="24"/>
        <v>0.97236</v>
      </c>
      <c r="M48" s="6" t="s">
        <v>109</v>
      </c>
      <c r="N48" s="11">
        <f>(O47-P47)*$C$24/100</f>
        <v>3.4531722604279</v>
      </c>
      <c r="O48" s="11">
        <f t="shared" si="39"/>
        <v>1.15410590844357</v>
      </c>
      <c r="P48" s="11">
        <f t="shared" si="25"/>
        <v>0.0931310010516861</v>
      </c>
      <c r="Q48" s="17">
        <f t="shared" si="26"/>
        <v>0.0121070301367192</v>
      </c>
      <c r="R48" s="11">
        <f t="shared" si="27"/>
        <v>0.1264068</v>
      </c>
      <c r="S48" s="18">
        <f t="shared" si="28"/>
        <v>0.0957783136407155</v>
      </c>
      <c r="T48" s="3">
        <v>0.01</v>
      </c>
      <c r="U48" s="19">
        <f t="shared" si="29"/>
        <v>0.000957783136407155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0.0290077831364072</v>
      </c>
      <c r="AR48" s="27">
        <f t="shared" si="35"/>
        <v>97.236</v>
      </c>
      <c r="AS48" s="1">
        <f t="shared" si="36"/>
        <v>0.13</v>
      </c>
      <c r="AT48" s="2">
        <f>$E$3/12</f>
        <v>12.375</v>
      </c>
      <c r="AU48" s="1">
        <f t="shared" si="37"/>
        <v>30402.1983092357</v>
      </c>
    </row>
    <row r="49" s="1" customFormat="1" spans="1:47">
      <c r="A49" s="6"/>
      <c r="B49" s="6"/>
      <c r="C49" s="9">
        <v>5</v>
      </c>
      <c r="D49" s="12">
        <v>17.0771620539355</v>
      </c>
      <c r="E49" s="13">
        <f t="shared" si="38"/>
        <v>12.2724032124333</v>
      </c>
      <c r="F49" s="9" t="s">
        <v>109</v>
      </c>
      <c r="G49" s="6">
        <v>6</v>
      </c>
      <c r="H49" s="11">
        <f t="shared" si="20"/>
        <v>17.0771620539355</v>
      </c>
      <c r="I49" s="11">
        <f t="shared" si="21"/>
        <v>290.227162053936</v>
      </c>
      <c r="J49" s="11">
        <f t="shared" si="22"/>
        <v>0.141944720012861</v>
      </c>
      <c r="K49" s="11">
        <f t="shared" si="23"/>
        <v>97.236</v>
      </c>
      <c r="L49" s="11">
        <f t="shared" si="24"/>
        <v>0.97236</v>
      </c>
      <c r="M49" s="6" t="s">
        <v>107</v>
      </c>
      <c r="N49" s="6"/>
      <c r="O49" s="11">
        <f t="shared" si="39"/>
        <v>2.03333490739189</v>
      </c>
      <c r="P49" s="11">
        <f t="shared" si="25"/>
        <v>0.288621154122119</v>
      </c>
      <c r="Q49" s="17">
        <f t="shared" si="26"/>
        <v>0.0375207500358755</v>
      </c>
      <c r="R49" s="11">
        <f t="shared" si="27"/>
        <v>0.1264068</v>
      </c>
      <c r="S49" s="18">
        <f t="shared" si="28"/>
        <v>0.296825408410588</v>
      </c>
      <c r="T49" s="3">
        <v>0.01</v>
      </c>
      <c r="U49" s="19">
        <f t="shared" si="29"/>
        <v>0.00296825408410588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0.0310182540841059</v>
      </c>
      <c r="AR49" s="27">
        <f t="shared" si="35"/>
        <v>97.236</v>
      </c>
      <c r="AS49" s="1">
        <f t="shared" si="36"/>
        <v>0.13</v>
      </c>
      <c r="AT49" s="2">
        <f>$E$3/12</f>
        <v>12.375</v>
      </c>
      <c r="AU49" s="1">
        <f t="shared" si="37"/>
        <v>32509.3133603745</v>
      </c>
    </row>
    <row r="50" s="1" customFormat="1" spans="1:47">
      <c r="A50" s="6"/>
      <c r="B50" s="6"/>
      <c r="C50" s="9">
        <v>6</v>
      </c>
      <c r="D50" s="12">
        <v>21.4586767673333</v>
      </c>
      <c r="E50" s="13">
        <f t="shared" si="38"/>
        <v>17.0771620539355</v>
      </c>
      <c r="F50" s="9" t="s">
        <v>107</v>
      </c>
      <c r="G50" s="6">
        <v>7</v>
      </c>
      <c r="H50" s="11">
        <f t="shared" si="20"/>
        <v>21.4586767673333</v>
      </c>
      <c r="I50" s="11">
        <f t="shared" si="21"/>
        <v>294.608676767333</v>
      </c>
      <c r="J50" s="11">
        <f t="shared" si="22"/>
        <v>0.233781524594173</v>
      </c>
      <c r="K50" s="11">
        <f t="shared" si="23"/>
        <v>97.236</v>
      </c>
      <c r="L50" s="11">
        <f t="shared" si="24"/>
        <v>0.97236</v>
      </c>
      <c r="M50" s="6" t="s">
        <v>107</v>
      </c>
      <c r="N50" s="6"/>
      <c r="O50" s="11">
        <f t="shared" si="39"/>
        <v>2.71707375326977</v>
      </c>
      <c r="P50" s="11">
        <f t="shared" si="25"/>
        <v>0.63520164447422</v>
      </c>
      <c r="Q50" s="17">
        <f t="shared" si="26"/>
        <v>0.0825762137816485</v>
      </c>
      <c r="R50" s="11">
        <f t="shared" si="27"/>
        <v>0.1264068</v>
      </c>
      <c r="S50" s="18">
        <f t="shared" si="28"/>
        <v>0.653257686941276</v>
      </c>
      <c r="T50" s="3">
        <v>0.01</v>
      </c>
      <c r="U50" s="19">
        <f t="shared" si="29"/>
        <v>0.00653257686941276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0.0345825768694128</v>
      </c>
      <c r="AR50" s="27">
        <f t="shared" si="35"/>
        <v>97.236</v>
      </c>
      <c r="AS50" s="1">
        <f t="shared" si="36"/>
        <v>0.13</v>
      </c>
      <c r="AT50" s="2">
        <f>$E$3/12</f>
        <v>12.375</v>
      </c>
      <c r="AU50" s="1">
        <f t="shared" si="37"/>
        <v>36244.9744981959</v>
      </c>
    </row>
    <row r="51" s="1" customFormat="1" spans="1:47">
      <c r="A51" s="6"/>
      <c r="B51" s="6"/>
      <c r="C51" s="9">
        <v>7</v>
      </c>
      <c r="D51" s="12">
        <v>22.5994427280645</v>
      </c>
      <c r="E51" s="13">
        <f t="shared" si="38"/>
        <v>21.4586767673333</v>
      </c>
      <c r="F51" s="9" t="s">
        <v>107</v>
      </c>
      <c r="G51" s="6">
        <v>8</v>
      </c>
      <c r="H51" s="11">
        <f t="shared" si="20"/>
        <v>22.5994427280645</v>
      </c>
      <c r="I51" s="11">
        <f t="shared" si="21"/>
        <v>295.749442728064</v>
      </c>
      <c r="J51" s="11">
        <f t="shared" si="22"/>
        <v>0.265567025002292</v>
      </c>
      <c r="K51" s="11">
        <f t="shared" si="23"/>
        <v>97.236</v>
      </c>
      <c r="L51" s="11">
        <f t="shared" si="24"/>
        <v>0.97236</v>
      </c>
      <c r="M51" s="6" t="s">
        <v>107</v>
      </c>
      <c r="N51" s="6"/>
      <c r="O51" s="11">
        <f t="shared" si="39"/>
        <v>3.05423210879555</v>
      </c>
      <c r="P51" s="11">
        <f t="shared" si="25"/>
        <v>0.811103334799312</v>
      </c>
      <c r="Q51" s="17">
        <f t="shared" si="26"/>
        <v>0.105443433523911</v>
      </c>
      <c r="R51" s="11">
        <f t="shared" si="27"/>
        <v>0.1264068</v>
      </c>
      <c r="S51" s="18">
        <f t="shared" si="28"/>
        <v>0.834159503475371</v>
      </c>
      <c r="T51" s="3">
        <v>0.01</v>
      </c>
      <c r="U51" s="19">
        <f t="shared" si="29"/>
        <v>0.00834159503475371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0.0363915950347537</v>
      </c>
      <c r="AR51" s="27">
        <f t="shared" si="35"/>
        <v>97.236</v>
      </c>
      <c r="AS51" s="1">
        <f t="shared" si="36"/>
        <v>0.13</v>
      </c>
      <c r="AT51" s="2">
        <f>$E$3/12</f>
        <v>12.375</v>
      </c>
      <c r="AU51" s="1">
        <f t="shared" si="37"/>
        <v>38140.9528550762</v>
      </c>
    </row>
    <row r="52" s="1" customFormat="1" spans="1:47">
      <c r="A52" s="6"/>
      <c r="B52" s="6"/>
      <c r="C52" s="9">
        <v>8</v>
      </c>
      <c r="D52" s="12">
        <v>21.7808438145161</v>
      </c>
      <c r="E52" s="13">
        <f t="shared" si="38"/>
        <v>22.5994427280645</v>
      </c>
      <c r="F52" s="9" t="s">
        <v>107</v>
      </c>
      <c r="G52" s="6">
        <v>9</v>
      </c>
      <c r="H52" s="11">
        <f t="shared" si="20"/>
        <v>21.7808438145161</v>
      </c>
      <c r="I52" s="11">
        <f t="shared" si="21"/>
        <v>294.930843814516</v>
      </c>
      <c r="J52" s="11">
        <f t="shared" si="22"/>
        <v>0.242375703166057</v>
      </c>
      <c r="K52" s="11">
        <f t="shared" si="23"/>
        <v>97.236</v>
      </c>
      <c r="L52" s="11">
        <f t="shared" si="24"/>
        <v>0.97236</v>
      </c>
      <c r="M52" s="6" t="s">
        <v>107</v>
      </c>
      <c r="N52" s="6"/>
      <c r="O52" s="11">
        <f t="shared" si="39"/>
        <v>3.21548877399624</v>
      </c>
      <c r="P52" s="11">
        <f t="shared" si="25"/>
        <v>0.779356352619901</v>
      </c>
      <c r="Q52" s="17">
        <f t="shared" si="26"/>
        <v>0.101316325840587</v>
      </c>
      <c r="R52" s="11">
        <f t="shared" si="27"/>
        <v>0.1264068</v>
      </c>
      <c r="S52" s="18">
        <f t="shared" si="28"/>
        <v>0.801510091550353</v>
      </c>
      <c r="T52" s="3">
        <v>0.01</v>
      </c>
      <c r="U52" s="19">
        <f t="shared" si="29"/>
        <v>0.00801510091550353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0.0360651009155035</v>
      </c>
      <c r="AR52" s="27">
        <f t="shared" si="35"/>
        <v>97.236</v>
      </c>
      <c r="AS52" s="1">
        <f t="shared" si="36"/>
        <v>0.13</v>
      </c>
      <c r="AT52" s="2">
        <f>$E$3/12</f>
        <v>12.375</v>
      </c>
      <c r="AU52" s="1">
        <f t="shared" si="37"/>
        <v>37798.7640392827</v>
      </c>
    </row>
    <row r="53" s="1" customFormat="1" spans="1:47">
      <c r="A53" s="6"/>
      <c r="B53" s="6"/>
      <c r="C53" s="9">
        <v>9</v>
      </c>
      <c r="D53" s="12">
        <v>14.0424798518</v>
      </c>
      <c r="E53" s="13">
        <f t="shared" si="38"/>
        <v>21.7808438145161</v>
      </c>
      <c r="F53" s="9" t="s">
        <v>107</v>
      </c>
      <c r="G53" s="6">
        <v>10</v>
      </c>
      <c r="H53" s="11">
        <f t="shared" si="20"/>
        <v>14.0424798518</v>
      </c>
      <c r="I53" s="11">
        <f t="shared" si="21"/>
        <v>287.1924798518</v>
      </c>
      <c r="J53" s="11">
        <f t="shared" si="22"/>
        <v>0.099577512469141</v>
      </c>
      <c r="K53" s="11">
        <f t="shared" si="23"/>
        <v>97.236</v>
      </c>
      <c r="L53" s="11">
        <f t="shared" si="24"/>
        <v>0.97236</v>
      </c>
      <c r="M53" s="6" t="s">
        <v>107</v>
      </c>
      <c r="N53" s="6"/>
      <c r="O53" s="11">
        <f t="shared" si="39"/>
        <v>3.40849242137634</v>
      </c>
      <c r="P53" s="11">
        <f t="shared" si="25"/>
        <v>0.339409196590575</v>
      </c>
      <c r="Q53" s="17">
        <f t="shared" si="26"/>
        <v>0.0441231955567747</v>
      </c>
      <c r="R53" s="11">
        <f t="shared" si="27"/>
        <v>0.1264068</v>
      </c>
      <c r="S53" s="18">
        <f t="shared" si="28"/>
        <v>0.349057135824772</v>
      </c>
      <c r="T53" s="3">
        <v>0.01</v>
      </c>
      <c r="U53" s="19">
        <f t="shared" si="29"/>
        <v>0.00349057135824772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0.0225905713582477</v>
      </c>
      <c r="AR53" s="27">
        <f t="shared" si="35"/>
        <v>97.236</v>
      </c>
      <c r="AS53" s="1">
        <f t="shared" si="36"/>
        <v>0.13</v>
      </c>
      <c r="AT53" s="2">
        <f>$E$3/12</f>
        <v>12.375</v>
      </c>
      <c r="AU53" s="1">
        <f t="shared" si="37"/>
        <v>23676.5087191511</v>
      </c>
    </row>
    <row r="54" s="1" customFormat="1" spans="1:47">
      <c r="A54" s="6"/>
      <c r="B54" s="6"/>
      <c r="C54" s="9">
        <v>10</v>
      </c>
      <c r="D54" s="12">
        <v>8.45630268432258</v>
      </c>
      <c r="E54" s="13">
        <f t="shared" si="38"/>
        <v>14.0424798518</v>
      </c>
      <c r="F54" s="9" t="s">
        <v>107</v>
      </c>
      <c r="G54" s="6">
        <v>11</v>
      </c>
      <c r="H54" s="11">
        <f t="shared" si="20"/>
        <v>8.45630268432258</v>
      </c>
      <c r="I54" s="11">
        <f t="shared" si="21"/>
        <v>281.606302684323</v>
      </c>
      <c r="J54" s="11">
        <f t="shared" si="22"/>
        <v>0.0508256493878333</v>
      </c>
      <c r="K54" s="11">
        <f t="shared" si="23"/>
        <v>97.236</v>
      </c>
      <c r="L54" s="11">
        <f t="shared" si="24"/>
        <v>0.97236</v>
      </c>
      <c r="M54" s="6" t="s">
        <v>109</v>
      </c>
      <c r="N54" s="11">
        <f>(O53-P53)*$C$24/100</f>
        <v>2.91562906354647</v>
      </c>
      <c r="O54" s="11">
        <f t="shared" si="39"/>
        <v>1.12581416123929</v>
      </c>
      <c r="P54" s="11">
        <f t="shared" si="25"/>
        <v>0.0572202358350056</v>
      </c>
      <c r="Q54" s="17">
        <f t="shared" si="26"/>
        <v>0.00743863065855073</v>
      </c>
      <c r="R54" s="11">
        <f t="shared" si="27"/>
        <v>0.1264068</v>
      </c>
      <c r="S54" s="18">
        <f t="shared" si="28"/>
        <v>0.0588467602894048</v>
      </c>
      <c r="T54" s="3">
        <v>0.01</v>
      </c>
      <c r="U54" s="19">
        <f t="shared" si="29"/>
        <v>0.000588467602894048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0.019688467602894</v>
      </c>
      <c r="AR54" s="27">
        <f t="shared" si="35"/>
        <v>97.236</v>
      </c>
      <c r="AS54" s="1">
        <f t="shared" si="36"/>
        <v>0.13</v>
      </c>
      <c r="AT54" s="2">
        <f>$E$3/12</f>
        <v>12.375</v>
      </c>
      <c r="AU54" s="1">
        <f t="shared" si="37"/>
        <v>20634.8997320271</v>
      </c>
    </row>
    <row r="55" s="1" customFormat="1" spans="1:48">
      <c r="A55" s="6"/>
      <c r="B55" s="6"/>
      <c r="C55" s="9">
        <v>11</v>
      </c>
      <c r="D55" s="12">
        <v>1.50708077043333</v>
      </c>
      <c r="E55" s="13">
        <f t="shared" si="38"/>
        <v>8.45630268432258</v>
      </c>
      <c r="F55" s="9" t="s">
        <v>109</v>
      </c>
      <c r="G55" s="6">
        <v>12</v>
      </c>
      <c r="H55" s="11">
        <f t="shared" si="20"/>
        <v>1.50708077043333</v>
      </c>
      <c r="I55" s="11">
        <f t="shared" si="21"/>
        <v>274.657080770433</v>
      </c>
      <c r="J55" s="11">
        <f t="shared" si="22"/>
        <v>0.0211910938616523</v>
      </c>
      <c r="K55" s="11">
        <f t="shared" si="23"/>
        <v>97.236</v>
      </c>
      <c r="L55" s="11">
        <f t="shared" si="24"/>
        <v>0.97236</v>
      </c>
      <c r="M55" s="6" t="s">
        <v>107</v>
      </c>
      <c r="N55" s="6"/>
      <c r="O55" s="11">
        <f t="shared" si="39"/>
        <v>2.04095392540428</v>
      </c>
      <c r="P55" s="11">
        <f t="shared" si="25"/>
        <v>0.04325004620055</v>
      </c>
      <c r="Q55" s="17">
        <f t="shared" si="26"/>
        <v>0.0056225060060715</v>
      </c>
      <c r="R55" s="11">
        <f t="shared" si="27"/>
        <v>0.1264068</v>
      </c>
      <c r="S55" s="18">
        <f t="shared" si="28"/>
        <v>0.0444794584315994</v>
      </c>
      <c r="T55" s="3">
        <v>0.01</v>
      </c>
      <c r="U55" s="19">
        <f t="shared" si="29"/>
        <v>0.000444794584315994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0.019544794584316</v>
      </c>
      <c r="AR55" s="27">
        <f t="shared" si="35"/>
        <v>97.236</v>
      </c>
      <c r="AS55" s="1">
        <f t="shared" si="36"/>
        <v>0.13</v>
      </c>
      <c r="AT55" s="2">
        <f>$E$3/12</f>
        <v>12.375</v>
      </c>
      <c r="AU55" s="1">
        <f t="shared" si="37"/>
        <v>20484.3202967784</v>
      </c>
      <c r="AV55" s="1">
        <f>SUM(AU44:AU55)</f>
        <v>322707.904252369</v>
      </c>
    </row>
    <row r="56" s="1" customFormat="1" spans="1:46">
      <c r="A56" s="6"/>
      <c r="B56" s="6"/>
      <c r="C56" s="9">
        <v>12</v>
      </c>
      <c r="D56" s="12">
        <v>-7.29405626477419</v>
      </c>
      <c r="E56" s="13">
        <f t="shared" si="38"/>
        <v>1.50708077043333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-4</v>
      </c>
      <c r="E60" s="9"/>
      <c r="F60" s="9"/>
      <c r="G60" s="6">
        <v>1</v>
      </c>
      <c r="H60" s="11">
        <f t="shared" ref="H60:H71" si="40">E61</f>
        <v>-4</v>
      </c>
      <c r="I60" s="11">
        <f t="shared" ref="I60:I71" si="41">H60+273.15</f>
        <v>269.15</v>
      </c>
      <c r="J60" s="11">
        <f t="shared" ref="J60:J71" si="42">EXP(($C$18*(I60-$C$16))/($C$19*I60*$C$16))</f>
        <v>0.0102597002578668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0.0141553084457788</v>
      </c>
      <c r="Q60" s="17">
        <f t="shared" ref="Q60:Q71" si="46">P60*$B$62</f>
        <v>0.00141553084457788</v>
      </c>
      <c r="R60" s="11">
        <f t="shared" ref="R60:R71" si="47">L60*$B$62</f>
        <v>0.13797</v>
      </c>
      <c r="S60" s="18">
        <f t="shared" ref="S60:S71" si="48">Q60/R60</f>
        <v>0.0102597002578667</v>
      </c>
      <c r="T60" s="3">
        <v>0.01</v>
      </c>
      <c r="U60" s="19">
        <f t="shared" ref="U60:U71" si="49">S60*T60</f>
        <v>0.000102597002578667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0.0124025970025787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-7.67372852754839</v>
      </c>
      <c r="E61" s="13">
        <f t="shared" ref="E61:E72" si="58">D60</f>
        <v>-4</v>
      </c>
      <c r="F61" s="9" t="s">
        <v>107</v>
      </c>
      <c r="G61" s="6">
        <v>2</v>
      </c>
      <c r="H61" s="11">
        <f t="shared" si="40"/>
        <v>-7.67372852754839</v>
      </c>
      <c r="I61" s="11">
        <f t="shared" si="41"/>
        <v>265.476271472452</v>
      </c>
      <c r="J61" s="11">
        <f t="shared" si="42"/>
        <v>0.00621900498334586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2.74524469155422</v>
      </c>
      <c r="P61" s="11">
        <f t="shared" si="45"/>
        <v>0.0170726904172795</v>
      </c>
      <c r="Q61" s="17">
        <f t="shared" si="46"/>
        <v>0.00170726904172795</v>
      </c>
      <c r="R61" s="11">
        <f t="shared" si="47"/>
        <v>0.13797</v>
      </c>
      <c r="S61" s="18">
        <f t="shared" si="48"/>
        <v>0.0123742048396604</v>
      </c>
      <c r="T61" s="3">
        <v>0.01</v>
      </c>
      <c r="U61" s="19">
        <f t="shared" si="49"/>
        <v>0.000123742048396604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0.0124237420483966</v>
      </c>
      <c r="AR61" s="27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-3.98270583032143</v>
      </c>
      <c r="E62" s="13">
        <f t="shared" si="58"/>
        <v>-7.67372852754839</v>
      </c>
      <c r="F62" s="9" t="s">
        <v>107</v>
      </c>
      <c r="G62" s="6">
        <v>3</v>
      </c>
      <c r="H62" s="11">
        <f t="shared" si="40"/>
        <v>-3.98270583032143</v>
      </c>
      <c r="I62" s="11">
        <f t="shared" si="41"/>
        <v>269.167294169679</v>
      </c>
      <c r="J62" s="11">
        <f t="shared" si="42"/>
        <v>0.0102835749786371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4.10787200113694</v>
      </c>
      <c r="P62" s="11">
        <f t="shared" si="45"/>
        <v>0.0422436097263357</v>
      </c>
      <c r="Q62" s="17">
        <f t="shared" si="46"/>
        <v>0.00422436097263357</v>
      </c>
      <c r="R62" s="11">
        <f t="shared" si="47"/>
        <v>0.13797</v>
      </c>
      <c r="S62" s="18">
        <f t="shared" si="48"/>
        <v>0.0306179674757815</v>
      </c>
      <c r="T62" s="3">
        <v>0.01</v>
      </c>
      <c r="U62" s="19">
        <f t="shared" si="49"/>
        <v>0.000306179674757815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0.0126061796747578</v>
      </c>
      <c r="AR62" s="27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2">
        <v>8.77160237593548</v>
      </c>
      <c r="E63" s="13">
        <f t="shared" si="58"/>
        <v>-3.98270583032143</v>
      </c>
      <c r="F63" s="9" t="s">
        <v>107</v>
      </c>
      <c r="G63" s="6">
        <v>4</v>
      </c>
      <c r="H63" s="11">
        <f t="shared" si="40"/>
        <v>8.77160237593548</v>
      </c>
      <c r="I63" s="11">
        <f t="shared" si="41"/>
        <v>281.921602375935</v>
      </c>
      <c r="J63" s="11">
        <f t="shared" si="42"/>
        <v>0.0528295471271349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5.44532839141061</v>
      </c>
      <c r="P63" s="11">
        <f t="shared" si="45"/>
        <v>0.287674232876752</v>
      </c>
      <c r="Q63" s="17">
        <f t="shared" si="46"/>
        <v>0.0287674232876752</v>
      </c>
      <c r="R63" s="11">
        <f t="shared" si="47"/>
        <v>0.13797</v>
      </c>
      <c r="S63" s="18">
        <f t="shared" si="48"/>
        <v>0.20850491619682</v>
      </c>
      <c r="T63" s="3">
        <v>0.01</v>
      </c>
      <c r="U63" s="19">
        <f t="shared" si="49"/>
        <v>0.0020850491619682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0.0143850491619682</v>
      </c>
      <c r="AR63" s="27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2">
        <v>12.2724032124333</v>
      </c>
      <c r="E64" s="13">
        <f t="shared" si="58"/>
        <v>8.77160237593548</v>
      </c>
      <c r="F64" s="9" t="s">
        <v>107</v>
      </c>
      <c r="G64" s="6">
        <v>5</v>
      </c>
      <c r="H64" s="11">
        <f t="shared" si="40"/>
        <v>12.2724032124333</v>
      </c>
      <c r="I64" s="11">
        <f t="shared" si="41"/>
        <v>285.422403212433</v>
      </c>
      <c r="J64" s="11">
        <f t="shared" si="42"/>
        <v>0.0806953680509985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4.89977145060716</v>
      </c>
      <c r="O64" s="11">
        <f t="shared" si="59"/>
        <v>1.63758270792669</v>
      </c>
      <c r="P64" s="11">
        <f t="shared" si="45"/>
        <v>0.132145339330095</v>
      </c>
      <c r="Q64" s="17">
        <f t="shared" si="46"/>
        <v>0.0132145339330095</v>
      </c>
      <c r="R64" s="11">
        <f t="shared" si="47"/>
        <v>0.13797</v>
      </c>
      <c r="S64" s="18">
        <f t="shared" si="48"/>
        <v>0.0957783136407155</v>
      </c>
      <c r="T64" s="3">
        <v>0.01</v>
      </c>
      <c r="U64" s="19">
        <f t="shared" si="49"/>
        <v>0.000957783136407155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0.0190077831364072</v>
      </c>
      <c r="AR64" s="27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2">
        <v>17.0771620539355</v>
      </c>
      <c r="E65" s="13">
        <f t="shared" si="58"/>
        <v>12.2724032124333</v>
      </c>
      <c r="F65" s="9" t="s">
        <v>109</v>
      </c>
      <c r="G65" s="6">
        <v>6</v>
      </c>
      <c r="H65" s="11">
        <f t="shared" si="40"/>
        <v>17.0771620539355</v>
      </c>
      <c r="I65" s="11">
        <f t="shared" si="41"/>
        <v>290.227162053936</v>
      </c>
      <c r="J65" s="11">
        <f t="shared" si="42"/>
        <v>0.141944720012861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2.8851373685966</v>
      </c>
      <c r="P65" s="11">
        <f t="shared" si="45"/>
        <v>0.409530015984088</v>
      </c>
      <c r="Q65" s="17">
        <f t="shared" si="46"/>
        <v>0.0409530015984088</v>
      </c>
      <c r="R65" s="11">
        <f t="shared" si="47"/>
        <v>0.13797</v>
      </c>
      <c r="S65" s="18">
        <f t="shared" si="48"/>
        <v>0.296825408410588</v>
      </c>
      <c r="T65" s="3">
        <v>0.01</v>
      </c>
      <c r="U65" s="19">
        <f t="shared" si="49"/>
        <v>0.00296825408410588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0.0210182540841059</v>
      </c>
      <c r="AR65" s="27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2">
        <v>21.4586767673333</v>
      </c>
      <c r="E66" s="13">
        <f t="shared" si="58"/>
        <v>17.0771620539355</v>
      </c>
      <c r="F66" s="9" t="s">
        <v>107</v>
      </c>
      <c r="G66" s="6">
        <v>7</v>
      </c>
      <c r="H66" s="11">
        <f t="shared" si="40"/>
        <v>21.4586767673333</v>
      </c>
      <c r="I66" s="11">
        <f t="shared" si="41"/>
        <v>294.608676767333</v>
      </c>
      <c r="J66" s="11">
        <f t="shared" si="42"/>
        <v>0.233781524594173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3.85530735261251</v>
      </c>
      <c r="P66" s="11">
        <f t="shared" si="45"/>
        <v>0.901299630672879</v>
      </c>
      <c r="Q66" s="17">
        <f t="shared" si="46"/>
        <v>0.0901299630672879</v>
      </c>
      <c r="R66" s="11">
        <f t="shared" si="47"/>
        <v>0.13797</v>
      </c>
      <c r="S66" s="18">
        <f t="shared" si="48"/>
        <v>0.653257686941276</v>
      </c>
      <c r="T66" s="3">
        <v>0.01</v>
      </c>
      <c r="U66" s="19">
        <f t="shared" si="49"/>
        <v>0.00653257686941276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0.0245825768694128</v>
      </c>
      <c r="AR66" s="27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2">
        <v>22.5994427280645</v>
      </c>
      <c r="E67" s="13">
        <f t="shared" si="58"/>
        <v>21.4586767673333</v>
      </c>
      <c r="F67" s="9" t="s">
        <v>107</v>
      </c>
      <c r="G67" s="6">
        <v>8</v>
      </c>
      <c r="H67" s="11">
        <f t="shared" si="40"/>
        <v>22.5994427280645</v>
      </c>
      <c r="I67" s="11">
        <f t="shared" si="41"/>
        <v>295.749442728064</v>
      </c>
      <c r="J67" s="11">
        <f t="shared" si="42"/>
        <v>0.265567025002292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4.33370772193963</v>
      </c>
      <c r="P67" s="11">
        <f t="shared" si="45"/>
        <v>1.15088986694497</v>
      </c>
      <c r="Q67" s="17">
        <f t="shared" si="46"/>
        <v>0.115088986694497</v>
      </c>
      <c r="R67" s="11">
        <f t="shared" si="47"/>
        <v>0.13797</v>
      </c>
      <c r="S67" s="18">
        <f t="shared" si="48"/>
        <v>0.834159503475371</v>
      </c>
      <c r="T67" s="3">
        <v>0.01</v>
      </c>
      <c r="U67" s="19">
        <f t="shared" si="49"/>
        <v>0.00834159503475371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0.0263915950347537</v>
      </c>
      <c r="AR67" s="27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2">
        <v>21.7808438145161</v>
      </c>
      <c r="E68" s="13">
        <f t="shared" si="58"/>
        <v>22.5994427280645</v>
      </c>
      <c r="F68" s="9" t="s">
        <v>107</v>
      </c>
      <c r="G68" s="6">
        <v>9</v>
      </c>
      <c r="H68" s="11">
        <f t="shared" si="40"/>
        <v>21.7808438145161</v>
      </c>
      <c r="I68" s="11">
        <f t="shared" si="41"/>
        <v>294.930843814516</v>
      </c>
      <c r="J68" s="11">
        <f t="shared" si="42"/>
        <v>0.242375703166057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4.56251785499466</v>
      </c>
      <c r="P68" s="11">
        <f t="shared" si="45"/>
        <v>1.10584347331202</v>
      </c>
      <c r="Q68" s="17">
        <f t="shared" si="46"/>
        <v>0.110584347331202</v>
      </c>
      <c r="R68" s="11">
        <f t="shared" si="47"/>
        <v>0.13797</v>
      </c>
      <c r="S68" s="18">
        <f t="shared" si="48"/>
        <v>0.801510091550353</v>
      </c>
      <c r="T68" s="3">
        <v>0.01</v>
      </c>
      <c r="U68" s="19">
        <f t="shared" si="49"/>
        <v>0.00801510091550353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0.0260651009155035</v>
      </c>
      <c r="AR68" s="27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2">
        <v>14.0424798518</v>
      </c>
      <c r="E69" s="13">
        <f t="shared" si="58"/>
        <v>21.7808438145161</v>
      </c>
      <c r="F69" s="9" t="s">
        <v>107</v>
      </c>
      <c r="G69" s="6">
        <v>10</v>
      </c>
      <c r="H69" s="11">
        <f t="shared" si="40"/>
        <v>14.0424798518</v>
      </c>
      <c r="I69" s="11">
        <f t="shared" si="41"/>
        <v>287.1924798518</v>
      </c>
      <c r="J69" s="11">
        <f t="shared" si="42"/>
        <v>0.099577512469141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4.83637438168264</v>
      </c>
      <c r="P69" s="11">
        <f t="shared" si="45"/>
        <v>0.481594130297437</v>
      </c>
      <c r="Q69" s="17">
        <f t="shared" si="46"/>
        <v>0.0481594130297437</v>
      </c>
      <c r="R69" s="11">
        <f t="shared" si="47"/>
        <v>0.13797</v>
      </c>
      <c r="S69" s="18">
        <f t="shared" si="48"/>
        <v>0.349057135824771</v>
      </c>
      <c r="T69" s="3">
        <v>0.01</v>
      </c>
      <c r="U69" s="19">
        <f t="shared" si="49"/>
        <v>0.00349057135824771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0.0157905713582477</v>
      </c>
      <c r="AR69" s="27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2">
        <v>8.45630268432258</v>
      </c>
      <c r="E70" s="13">
        <f t="shared" si="58"/>
        <v>14.0424798518</v>
      </c>
      <c r="F70" s="9" t="s">
        <v>107</v>
      </c>
      <c r="G70" s="6">
        <v>11</v>
      </c>
      <c r="H70" s="11">
        <f t="shared" si="40"/>
        <v>8.45630268432258</v>
      </c>
      <c r="I70" s="11">
        <f t="shared" si="41"/>
        <v>281.606302684323</v>
      </c>
      <c r="J70" s="11">
        <f t="shared" si="42"/>
        <v>0.0508256493878333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4.13704123881594</v>
      </c>
      <c r="O70" s="11">
        <f t="shared" si="59"/>
        <v>1.59743901256926</v>
      </c>
      <c r="P70" s="11">
        <f t="shared" si="45"/>
        <v>0.0811908751712918</v>
      </c>
      <c r="Q70" s="17">
        <f t="shared" si="46"/>
        <v>0.00811908751712918</v>
      </c>
      <c r="R70" s="11">
        <f t="shared" si="47"/>
        <v>0.13797</v>
      </c>
      <c r="S70" s="18">
        <f t="shared" si="48"/>
        <v>0.0588467602894048</v>
      </c>
      <c r="T70" s="3">
        <v>0.01</v>
      </c>
      <c r="U70" s="19">
        <f t="shared" si="49"/>
        <v>0.000588467602894048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0.012888467602894</v>
      </c>
      <c r="AR70" s="27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2">
        <v>1.50708077043333</v>
      </c>
      <c r="E71" s="13">
        <f t="shared" si="58"/>
        <v>8.45630268432258</v>
      </c>
      <c r="F71" s="9" t="s">
        <v>109</v>
      </c>
      <c r="G71" s="6">
        <v>12</v>
      </c>
      <c r="H71" s="11">
        <f t="shared" si="40"/>
        <v>1.50708077043333</v>
      </c>
      <c r="I71" s="11">
        <f t="shared" si="41"/>
        <v>274.657080770433</v>
      </c>
      <c r="J71" s="11">
        <f t="shared" si="42"/>
        <v>0.0211910938616523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2.89594813739797</v>
      </c>
      <c r="P71" s="11">
        <f t="shared" si="45"/>
        <v>0.0613683087980776</v>
      </c>
      <c r="Q71" s="17">
        <f t="shared" si="46"/>
        <v>0.00613683087980776</v>
      </c>
      <c r="R71" s="11">
        <f t="shared" si="47"/>
        <v>0.13797</v>
      </c>
      <c r="S71" s="18">
        <f t="shared" si="48"/>
        <v>0.0444794584315994</v>
      </c>
      <c r="T71" s="3">
        <v>0.01</v>
      </c>
      <c r="U71" s="19">
        <f t="shared" si="49"/>
        <v>0.000444794584315994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0.012744794584316</v>
      </c>
      <c r="AR71" s="27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2">
        <v>-7.29405626477419</v>
      </c>
      <c r="E72" s="13">
        <f t="shared" si="58"/>
        <v>1.50708077043333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-4</v>
      </c>
      <c r="E76" s="9"/>
      <c r="F76" s="9"/>
      <c r="G76" s="6">
        <v>1</v>
      </c>
      <c r="H76" s="11">
        <f t="shared" ref="H76:H87" si="60">E77</f>
        <v>-4</v>
      </c>
      <c r="I76" s="11">
        <f t="shared" ref="I76:I87" si="61">H76+273.15</f>
        <v>269.15</v>
      </c>
      <c r="J76" s="11">
        <f t="shared" ref="J76:J87" si="62">EXP(($C$18*(I76-$C$16))/($C$19*I76*$C$16))</f>
        <v>0.0102597002578668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0.000802945516556189</v>
      </c>
      <c r="Q76" s="17">
        <f t="shared" ref="Q76:Q87" si="66">P76*$B$78</f>
        <v>0.000152559648145676</v>
      </c>
      <c r="R76" s="11">
        <f t="shared" ref="R76:R87" si="67">L76*$B$78</f>
        <v>0.0148697958333333</v>
      </c>
      <c r="S76" s="18">
        <f t="shared" ref="S76:S87" si="68">Q76/R76</f>
        <v>0.0102597002578668</v>
      </c>
      <c r="T76" s="3">
        <v>0.01</v>
      </c>
      <c r="U76" s="19">
        <f t="shared" ref="U76:U87" si="69">S76*T76</f>
        <v>0.000102597002578668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0.0117025970025787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351.98</v>
      </c>
      <c r="AU76" s="1">
        <f t="shared" ref="AU76:AU87" si="77">AT76*10000*AS76*0.67*AR76*AQ76</f>
        <v>41037.4196023962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-7.67372852754839</v>
      </c>
      <c r="E77" s="13">
        <f t="shared" ref="E77:E88" si="78">D76</f>
        <v>-4</v>
      </c>
      <c r="F77" s="9" t="s">
        <v>107</v>
      </c>
      <c r="G77" s="6">
        <v>2</v>
      </c>
      <c r="H77" s="11">
        <f t="shared" si="60"/>
        <v>-7.67372852754839</v>
      </c>
      <c r="I77" s="11">
        <f t="shared" si="61"/>
        <v>265.476271472452</v>
      </c>
      <c r="J77" s="11">
        <f t="shared" si="62"/>
        <v>0.00621900498334586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0.15572122115011</v>
      </c>
      <c r="P77" s="11">
        <f t="shared" si="65"/>
        <v>0.000968431050345239</v>
      </c>
      <c r="Q77" s="17">
        <f t="shared" si="66"/>
        <v>0.000184001899565595</v>
      </c>
      <c r="R77" s="11">
        <f t="shared" si="67"/>
        <v>0.0148697958333333</v>
      </c>
      <c r="S77" s="18">
        <f t="shared" si="68"/>
        <v>0.0123742048396604</v>
      </c>
      <c r="T77" s="3">
        <v>0.01</v>
      </c>
      <c r="U77" s="19">
        <f t="shared" si="69"/>
        <v>0.000123742048396604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0.0117237420483966</v>
      </c>
      <c r="AR77" s="27">
        <f t="shared" si="74"/>
        <v>7.82620833333333</v>
      </c>
      <c r="AS77" s="1">
        <f t="shared" si="75"/>
        <v>0.19</v>
      </c>
      <c r="AT77" s="2">
        <f t="shared" si="76"/>
        <v>351.98</v>
      </c>
      <c r="AU77" s="1">
        <f t="shared" si="77"/>
        <v>41111.5687948833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-3.98270583032143</v>
      </c>
      <c r="E78" s="13">
        <f t="shared" si="78"/>
        <v>-7.67372852754839</v>
      </c>
      <c r="F78" s="9" t="s">
        <v>107</v>
      </c>
      <c r="G78" s="6">
        <v>3</v>
      </c>
      <c r="H78" s="11">
        <f t="shared" si="60"/>
        <v>-3.98270583032143</v>
      </c>
      <c r="I78" s="11">
        <f t="shared" si="61"/>
        <v>269.167294169679</v>
      </c>
      <c r="J78" s="11">
        <f t="shared" si="62"/>
        <v>0.0102835749786371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0.233014873433098</v>
      </c>
      <c r="P78" s="11">
        <f t="shared" si="65"/>
        <v>0.0023962259220869</v>
      </c>
      <c r="Q78" s="17">
        <f t="shared" si="66"/>
        <v>0.00045528292519651</v>
      </c>
      <c r="R78" s="11">
        <f t="shared" si="67"/>
        <v>0.0148697958333333</v>
      </c>
      <c r="S78" s="18">
        <f t="shared" si="68"/>
        <v>0.0306179674757815</v>
      </c>
      <c r="T78" s="3">
        <v>0.01</v>
      </c>
      <c r="U78" s="19">
        <f t="shared" si="69"/>
        <v>0.000306179674757815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0.0119061796747578</v>
      </c>
      <c r="AR78" s="27">
        <f t="shared" si="74"/>
        <v>7.82620833333333</v>
      </c>
      <c r="AS78" s="1">
        <f t="shared" si="75"/>
        <v>0.19</v>
      </c>
      <c r="AT78" s="2">
        <f t="shared" si="76"/>
        <v>351.98</v>
      </c>
      <c r="AU78" s="1">
        <f t="shared" si="77"/>
        <v>41751.3216140738</v>
      </c>
    </row>
    <row r="79" s="1" customFormat="1" spans="1:47">
      <c r="A79" s="6"/>
      <c r="B79" s="6"/>
      <c r="C79" s="9">
        <v>3</v>
      </c>
      <c r="D79" s="12">
        <v>8.77160237593548</v>
      </c>
      <c r="E79" s="13">
        <f t="shared" si="78"/>
        <v>-3.98270583032143</v>
      </c>
      <c r="F79" s="9" t="s">
        <v>107</v>
      </c>
      <c r="G79" s="6">
        <v>4</v>
      </c>
      <c r="H79" s="11">
        <f t="shared" si="60"/>
        <v>8.77160237593548</v>
      </c>
      <c r="I79" s="11">
        <f t="shared" si="61"/>
        <v>281.921602375935</v>
      </c>
      <c r="J79" s="11">
        <f t="shared" si="62"/>
        <v>0.0528295471271349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0.308880730844345</v>
      </c>
      <c r="P79" s="11">
        <f t="shared" si="65"/>
        <v>0.0163180291268052</v>
      </c>
      <c r="Q79" s="17">
        <f t="shared" si="66"/>
        <v>0.00310042553409299</v>
      </c>
      <c r="R79" s="11">
        <f t="shared" si="67"/>
        <v>0.0148697958333333</v>
      </c>
      <c r="S79" s="18">
        <f t="shared" si="68"/>
        <v>0.20850491619682</v>
      </c>
      <c r="T79" s="3">
        <v>0.01</v>
      </c>
      <c r="U79" s="19">
        <f t="shared" si="69"/>
        <v>0.0020850491619682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0.0136850491619682</v>
      </c>
      <c r="AR79" s="27">
        <f t="shared" si="74"/>
        <v>7.82620833333333</v>
      </c>
      <c r="AS79" s="1">
        <f t="shared" si="75"/>
        <v>0.19</v>
      </c>
      <c r="AT79" s="2">
        <f t="shared" si="76"/>
        <v>351.98</v>
      </c>
      <c r="AU79" s="1">
        <f t="shared" si="77"/>
        <v>47989.2714937857</v>
      </c>
    </row>
    <row r="80" s="1" customFormat="1" spans="1:47">
      <c r="A80" s="6"/>
      <c r="B80" s="6"/>
      <c r="C80" s="9">
        <v>4</v>
      </c>
      <c r="D80" s="12">
        <v>12.2724032124333</v>
      </c>
      <c r="E80" s="13">
        <f t="shared" si="78"/>
        <v>8.77160237593548</v>
      </c>
      <c r="F80" s="9" t="s">
        <v>107</v>
      </c>
      <c r="G80" s="6">
        <v>5</v>
      </c>
      <c r="H80" s="11">
        <f t="shared" si="60"/>
        <v>12.2724032124333</v>
      </c>
      <c r="I80" s="11">
        <f t="shared" si="61"/>
        <v>285.422403212433</v>
      </c>
      <c r="J80" s="11">
        <f t="shared" si="62"/>
        <v>0.0806953680509985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0.277934566631663</v>
      </c>
      <c r="O80" s="11">
        <f t="shared" si="79"/>
        <v>0.0928902184192102</v>
      </c>
      <c r="P80" s="11">
        <f t="shared" si="65"/>
        <v>0.00749581036367581</v>
      </c>
      <c r="Q80" s="17">
        <f t="shared" si="66"/>
        <v>0.0014242039690984</v>
      </c>
      <c r="R80" s="11">
        <f t="shared" si="67"/>
        <v>0.0148697958333333</v>
      </c>
      <c r="S80" s="18">
        <f t="shared" si="68"/>
        <v>0.0957783136407157</v>
      </c>
      <c r="T80" s="3">
        <v>0.01</v>
      </c>
      <c r="U80" s="19">
        <f t="shared" si="69"/>
        <v>0.000957783136407157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0.0200577831364072</v>
      </c>
      <c r="AR80" s="27">
        <f t="shared" si="74"/>
        <v>7.82620833333333</v>
      </c>
      <c r="AS80" s="1">
        <f t="shared" si="75"/>
        <v>0.19</v>
      </c>
      <c r="AT80" s="2">
        <f t="shared" si="76"/>
        <v>351.98</v>
      </c>
      <c r="AU80" s="1">
        <f t="shared" si="77"/>
        <v>70336.4956241109</v>
      </c>
    </row>
    <row r="81" s="1" customFormat="1" spans="1:47">
      <c r="A81" s="6"/>
      <c r="B81" s="6"/>
      <c r="C81" s="9">
        <v>5</v>
      </c>
      <c r="D81" s="12">
        <v>17.0771620539355</v>
      </c>
      <c r="E81" s="13">
        <f t="shared" si="78"/>
        <v>12.2724032124333</v>
      </c>
      <c r="F81" s="9" t="s">
        <v>109</v>
      </c>
      <c r="G81" s="6">
        <v>6</v>
      </c>
      <c r="H81" s="11">
        <f t="shared" si="60"/>
        <v>17.0771620539355</v>
      </c>
      <c r="I81" s="11">
        <f t="shared" si="61"/>
        <v>290.227162053936</v>
      </c>
      <c r="J81" s="11">
        <f t="shared" si="62"/>
        <v>0.141944720012861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0.163656491388868</v>
      </c>
      <c r="P81" s="11">
        <f t="shared" si="65"/>
        <v>0.0232301748484801</v>
      </c>
      <c r="Q81" s="17">
        <f t="shared" si="66"/>
        <v>0.00441373322121122</v>
      </c>
      <c r="R81" s="11">
        <f t="shared" si="67"/>
        <v>0.0148697958333333</v>
      </c>
      <c r="S81" s="18">
        <f t="shared" si="68"/>
        <v>0.296825408410588</v>
      </c>
      <c r="T81" s="3">
        <v>0.01</v>
      </c>
      <c r="U81" s="19">
        <f t="shared" si="69"/>
        <v>0.00296825408410588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0.0220682540841059</v>
      </c>
      <c r="AR81" s="27">
        <f t="shared" si="74"/>
        <v>7.82620833333333</v>
      </c>
      <c r="AS81" s="1">
        <f t="shared" si="75"/>
        <v>0.19</v>
      </c>
      <c r="AT81" s="2">
        <f t="shared" si="76"/>
        <v>351.98</v>
      </c>
      <c r="AU81" s="1">
        <f t="shared" si="77"/>
        <v>77386.600815374</v>
      </c>
    </row>
    <row r="82" s="1" customFormat="1" spans="1:47">
      <c r="A82" s="6"/>
      <c r="B82" s="6"/>
      <c r="C82" s="9">
        <v>6</v>
      </c>
      <c r="D82" s="12">
        <v>21.4586767673333</v>
      </c>
      <c r="E82" s="13">
        <f t="shared" si="78"/>
        <v>17.0771620539355</v>
      </c>
      <c r="F82" s="9" t="s">
        <v>107</v>
      </c>
      <c r="G82" s="6">
        <v>7</v>
      </c>
      <c r="H82" s="11">
        <f t="shared" si="60"/>
        <v>21.4586767673333</v>
      </c>
      <c r="I82" s="11">
        <f t="shared" si="61"/>
        <v>294.608676767333</v>
      </c>
      <c r="J82" s="11">
        <f t="shared" si="62"/>
        <v>0.233781524594173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0.218688399873721</v>
      </c>
      <c r="P82" s="11">
        <f t="shared" si="65"/>
        <v>0.0511253075335387</v>
      </c>
      <c r="Q82" s="17">
        <f t="shared" si="66"/>
        <v>0.00971380843137236</v>
      </c>
      <c r="R82" s="11">
        <f t="shared" si="67"/>
        <v>0.0148697958333333</v>
      </c>
      <c r="S82" s="18">
        <f t="shared" si="68"/>
        <v>0.653257686941277</v>
      </c>
      <c r="T82" s="3">
        <v>0.01</v>
      </c>
      <c r="U82" s="19">
        <f t="shared" si="69"/>
        <v>0.00653257686941277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0.0256325768694128</v>
      </c>
      <c r="AR82" s="27">
        <f t="shared" si="74"/>
        <v>7.82620833333333</v>
      </c>
      <c r="AS82" s="1">
        <f t="shared" si="75"/>
        <v>0.19</v>
      </c>
      <c r="AT82" s="2">
        <f t="shared" si="76"/>
        <v>351.98</v>
      </c>
      <c r="AU82" s="1">
        <f t="shared" si="77"/>
        <v>89885.5879809399</v>
      </c>
    </row>
    <row r="83" s="1" customFormat="1" spans="1:47">
      <c r="A83" s="6"/>
      <c r="B83" s="6"/>
      <c r="C83" s="9">
        <v>7</v>
      </c>
      <c r="D83" s="12">
        <v>22.5994427280645</v>
      </c>
      <c r="E83" s="13">
        <f t="shared" si="78"/>
        <v>21.4586767673333</v>
      </c>
      <c r="F83" s="9" t="s">
        <v>107</v>
      </c>
      <c r="G83" s="6">
        <v>8</v>
      </c>
      <c r="H83" s="11">
        <f t="shared" si="60"/>
        <v>22.5994427280645</v>
      </c>
      <c r="I83" s="11">
        <f t="shared" si="61"/>
        <v>295.749442728064</v>
      </c>
      <c r="J83" s="11">
        <f t="shared" si="62"/>
        <v>0.265567025002292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0.245825175673515</v>
      </c>
      <c r="P83" s="11">
        <f t="shared" si="65"/>
        <v>0.0652830605742814</v>
      </c>
      <c r="Q83" s="17">
        <f t="shared" si="66"/>
        <v>0.0124037815091135</v>
      </c>
      <c r="R83" s="11">
        <f t="shared" si="67"/>
        <v>0.0148697958333333</v>
      </c>
      <c r="S83" s="18">
        <f t="shared" si="68"/>
        <v>0.834159503475372</v>
      </c>
      <c r="T83" s="3">
        <v>0.01</v>
      </c>
      <c r="U83" s="19">
        <f t="shared" si="69"/>
        <v>0.00834159503475372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0.0274415950347537</v>
      </c>
      <c r="AR83" s="27">
        <f t="shared" si="74"/>
        <v>7.82620833333333</v>
      </c>
      <c r="AS83" s="1">
        <f t="shared" si="75"/>
        <v>0.19</v>
      </c>
      <c r="AT83" s="2">
        <f t="shared" si="76"/>
        <v>351.98</v>
      </c>
      <c r="AU83" s="1">
        <f t="shared" si="77"/>
        <v>96229.2600310921</v>
      </c>
    </row>
    <row r="84" s="1" customFormat="1" spans="1:47">
      <c r="A84" s="6"/>
      <c r="B84" s="6"/>
      <c r="C84" s="9">
        <v>8</v>
      </c>
      <c r="D84" s="12">
        <v>21.7808438145161</v>
      </c>
      <c r="E84" s="13">
        <f t="shared" si="78"/>
        <v>22.5994427280645</v>
      </c>
      <c r="F84" s="9" t="s">
        <v>107</v>
      </c>
      <c r="G84" s="6">
        <v>9</v>
      </c>
      <c r="H84" s="11">
        <f t="shared" si="60"/>
        <v>21.7808438145161</v>
      </c>
      <c r="I84" s="11">
        <f t="shared" si="61"/>
        <v>294.930843814516</v>
      </c>
      <c r="J84" s="11">
        <f t="shared" si="62"/>
        <v>0.242375703166057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0.258804198432567</v>
      </c>
      <c r="P84" s="11">
        <f t="shared" si="65"/>
        <v>0.0627278495774213</v>
      </c>
      <c r="Q84" s="17">
        <f t="shared" si="66"/>
        <v>0.0119182914197101</v>
      </c>
      <c r="R84" s="11">
        <f t="shared" si="67"/>
        <v>0.0148697958333333</v>
      </c>
      <c r="S84" s="18">
        <f t="shared" si="68"/>
        <v>0.801510091550354</v>
      </c>
      <c r="T84" s="3">
        <v>0.01</v>
      </c>
      <c r="U84" s="19">
        <f t="shared" si="69"/>
        <v>0.00801510091550354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0.0271151009155035</v>
      </c>
      <c r="AR84" s="27">
        <f t="shared" si="74"/>
        <v>7.82620833333333</v>
      </c>
      <c r="AS84" s="1">
        <f t="shared" si="75"/>
        <v>0.19</v>
      </c>
      <c r="AT84" s="2">
        <f t="shared" si="76"/>
        <v>351.98</v>
      </c>
      <c r="AU84" s="1">
        <f t="shared" si="77"/>
        <v>95084.3452599151</v>
      </c>
    </row>
    <row r="85" s="1" customFormat="1" spans="1:47">
      <c r="A85" s="6"/>
      <c r="B85" s="6"/>
      <c r="C85" s="9">
        <v>9</v>
      </c>
      <c r="D85" s="12">
        <v>14.0424798518</v>
      </c>
      <c r="E85" s="13">
        <f t="shared" si="78"/>
        <v>21.7808438145161</v>
      </c>
      <c r="F85" s="9" t="s">
        <v>107</v>
      </c>
      <c r="G85" s="6">
        <v>10</v>
      </c>
      <c r="H85" s="11">
        <f t="shared" si="60"/>
        <v>14.0424798518</v>
      </c>
      <c r="I85" s="11">
        <f t="shared" si="61"/>
        <v>287.1924798518</v>
      </c>
      <c r="J85" s="11">
        <f t="shared" si="62"/>
        <v>0.099577512469141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0.274338432188479</v>
      </c>
      <c r="P85" s="11">
        <f t="shared" si="65"/>
        <v>0.0273179386520129</v>
      </c>
      <c r="Q85" s="17">
        <f t="shared" si="66"/>
        <v>0.00519040834388245</v>
      </c>
      <c r="R85" s="11">
        <f t="shared" si="67"/>
        <v>0.0148697958333333</v>
      </c>
      <c r="S85" s="18">
        <f t="shared" si="68"/>
        <v>0.349057135824772</v>
      </c>
      <c r="T85" s="3">
        <v>0.01</v>
      </c>
      <c r="U85" s="19">
        <f t="shared" si="69"/>
        <v>0.00349057135824772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0.0150905713582477</v>
      </c>
      <c r="AR85" s="27">
        <f t="shared" si="74"/>
        <v>7.82620833333333</v>
      </c>
      <c r="AS85" s="1">
        <f t="shared" si="75"/>
        <v>0.19</v>
      </c>
      <c r="AT85" s="2">
        <f t="shared" si="76"/>
        <v>351.98</v>
      </c>
      <c r="AU85" s="1">
        <f t="shared" si="77"/>
        <v>52918.0068946966</v>
      </c>
    </row>
    <row r="86" s="1" customFormat="1" spans="1:47">
      <c r="A86" s="6"/>
      <c r="B86" s="6"/>
      <c r="C86" s="9">
        <v>10</v>
      </c>
      <c r="D86" s="12">
        <v>8.45630268432258</v>
      </c>
      <c r="E86" s="13">
        <f t="shared" si="78"/>
        <v>14.0424798518</v>
      </c>
      <c r="F86" s="9" t="s">
        <v>107</v>
      </c>
      <c r="G86" s="6">
        <v>11</v>
      </c>
      <c r="H86" s="11">
        <f t="shared" si="60"/>
        <v>8.45630268432258</v>
      </c>
      <c r="I86" s="11">
        <f t="shared" si="61"/>
        <v>281.606302684323</v>
      </c>
      <c r="J86" s="11">
        <f t="shared" si="62"/>
        <v>0.0508256493878333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0.234669468859643</v>
      </c>
      <c r="O86" s="11">
        <f t="shared" si="79"/>
        <v>0.0906131080101566</v>
      </c>
      <c r="P86" s="11">
        <f t="shared" si="65"/>
        <v>0.00460547005766608</v>
      </c>
      <c r="Q86" s="17">
        <f t="shared" si="66"/>
        <v>0.000875039310956556</v>
      </c>
      <c r="R86" s="11">
        <f t="shared" si="67"/>
        <v>0.0148697958333333</v>
      </c>
      <c r="S86" s="18">
        <f t="shared" si="68"/>
        <v>0.0588467602894049</v>
      </c>
      <c r="T86" s="3">
        <v>0.01</v>
      </c>
      <c r="U86" s="19">
        <f t="shared" si="69"/>
        <v>0.000588467602894049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0.0121884676028941</v>
      </c>
      <c r="AR86" s="27">
        <f t="shared" si="74"/>
        <v>7.82620833333333</v>
      </c>
      <c r="AS86" s="1">
        <f t="shared" si="75"/>
        <v>0.19</v>
      </c>
      <c r="AT86" s="2">
        <f t="shared" si="76"/>
        <v>351.98</v>
      </c>
      <c r="AU86" s="1">
        <f t="shared" si="77"/>
        <v>42741.2188268946</v>
      </c>
    </row>
    <row r="87" s="1" customFormat="1" spans="1:48">
      <c r="A87" s="6"/>
      <c r="B87" s="6"/>
      <c r="C87" s="9">
        <v>11</v>
      </c>
      <c r="D87" s="12">
        <v>1.50708077043333</v>
      </c>
      <c r="E87" s="13">
        <f t="shared" si="78"/>
        <v>8.45630268432258</v>
      </c>
      <c r="F87" s="9" t="s">
        <v>109</v>
      </c>
      <c r="G87" s="6">
        <v>12</v>
      </c>
      <c r="H87" s="11">
        <f t="shared" si="60"/>
        <v>1.50708077043333</v>
      </c>
      <c r="I87" s="11">
        <f t="shared" si="61"/>
        <v>274.657080770433</v>
      </c>
      <c r="J87" s="11">
        <f t="shared" si="62"/>
        <v>0.0211910938616523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0.164269721285824</v>
      </c>
      <c r="P87" s="11">
        <f t="shared" si="65"/>
        <v>0.00348105508239536</v>
      </c>
      <c r="Q87" s="17">
        <f t="shared" si="66"/>
        <v>0.000661400465655119</v>
      </c>
      <c r="R87" s="11">
        <f t="shared" si="67"/>
        <v>0.0148697958333333</v>
      </c>
      <c r="S87" s="18">
        <f t="shared" si="68"/>
        <v>0.0444794584315994</v>
      </c>
      <c r="T87" s="3">
        <v>0.01</v>
      </c>
      <c r="U87" s="19">
        <f t="shared" si="69"/>
        <v>0.000444794584315994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0.012044794584316</v>
      </c>
      <c r="AR87" s="27">
        <f t="shared" si="74"/>
        <v>7.82620833333333</v>
      </c>
      <c r="AS87" s="1">
        <f t="shared" si="75"/>
        <v>0.19</v>
      </c>
      <c r="AT87" s="2">
        <f t="shared" si="76"/>
        <v>351.98</v>
      </c>
      <c r="AU87" s="1">
        <f t="shared" si="77"/>
        <v>42237.401601741</v>
      </c>
      <c r="AV87" s="1">
        <f>SUM(AU76:AU87)</f>
        <v>738708.498539903</v>
      </c>
    </row>
    <row r="88" s="1" customFormat="1" spans="1:46">
      <c r="A88" s="6"/>
      <c r="B88" s="6"/>
      <c r="C88" s="9">
        <v>12</v>
      </c>
      <c r="D88" s="12">
        <v>-7.29405626477419</v>
      </c>
      <c r="E88" s="13">
        <f t="shared" si="78"/>
        <v>1.50708077043333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-4</v>
      </c>
      <c r="E91" s="9"/>
      <c r="F91" s="9"/>
      <c r="G91" s="6">
        <v>1</v>
      </c>
      <c r="H91" s="11">
        <f t="shared" ref="H91:H102" si="80">E92</f>
        <v>-4</v>
      </c>
      <c r="I91" s="11">
        <f t="shared" ref="I91:I102" si="81">H91+273.15</f>
        <v>269.15</v>
      </c>
      <c r="J91" s="11">
        <f t="shared" ref="J91:J102" si="82">EXP(($C$18*(I91-$C$16))/($C$19*I91*$C$16))</f>
        <v>0.0102597002578668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0.000778916443577244</v>
      </c>
      <c r="Q91" s="17">
        <f t="shared" ref="Q91:Q102" si="86">P91*$B$93</f>
        <v>0.000101259137665042</v>
      </c>
      <c r="R91" s="11">
        <f t="shared" ref="R91:R102" si="87">L91*$B$93</f>
        <v>0.0098696</v>
      </c>
      <c r="S91" s="18">
        <f t="shared" ref="S91:S102" si="88">Q91/R91</f>
        <v>0.0102597002578668</v>
      </c>
      <c r="T91" s="3">
        <v>0.01</v>
      </c>
      <c r="U91" s="19">
        <f t="shared" ref="U91:U102" si="89">S91*T91</f>
        <v>0.000102597002578668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0.0149025970025787</v>
      </c>
      <c r="AR91" s="27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14.3916666666667</v>
      </c>
      <c r="AU91" s="1">
        <f t="shared" ref="AU91:AU102" si="96">AT91*10000*AS91*0.67*AR91*AQ91</f>
        <v>1418.23240186007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-7.67372852754839</v>
      </c>
      <c r="E92" s="13">
        <f t="shared" ref="E92:E103" si="97">D91</f>
        <v>-4</v>
      </c>
      <c r="F92" s="9" t="s">
        <v>107</v>
      </c>
      <c r="G92" s="6">
        <v>2</v>
      </c>
      <c r="H92" s="11">
        <f t="shared" si="80"/>
        <v>-7.67372852754839</v>
      </c>
      <c r="I92" s="11">
        <f t="shared" si="81"/>
        <v>265.476271472452</v>
      </c>
      <c r="J92" s="11">
        <f t="shared" si="82"/>
        <v>0.00621900498334586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0.151061083556423</v>
      </c>
      <c r="P92" s="11">
        <f t="shared" si="85"/>
        <v>0.000939449631427018</v>
      </c>
      <c r="Q92" s="17">
        <f t="shared" si="86"/>
        <v>0.000122128452085512</v>
      </c>
      <c r="R92" s="11">
        <f t="shared" si="87"/>
        <v>0.0098696</v>
      </c>
      <c r="S92" s="18">
        <f t="shared" si="88"/>
        <v>0.0123742048396604</v>
      </c>
      <c r="T92" s="3">
        <v>0.01</v>
      </c>
      <c r="U92" s="19">
        <f t="shared" si="89"/>
        <v>0.000123742048396604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0.0149237420483966</v>
      </c>
      <c r="AR92" s="27">
        <f t="shared" si="93"/>
        <v>7.592</v>
      </c>
      <c r="AS92" s="1">
        <f t="shared" si="94"/>
        <v>0.13</v>
      </c>
      <c r="AT92" s="2">
        <f t="shared" si="95"/>
        <v>14.3916666666667</v>
      </c>
      <c r="AU92" s="1">
        <f t="shared" si="96"/>
        <v>1420.24470811197</v>
      </c>
    </row>
    <row r="93" s="1" customFormat="1" spans="1:47">
      <c r="A93" s="6" t="s">
        <v>70</v>
      </c>
      <c r="B93" s="6">
        <f>G7</f>
        <v>0.13</v>
      </c>
      <c r="C93" s="9">
        <v>2</v>
      </c>
      <c r="D93" s="12">
        <v>-3.98270583032143</v>
      </c>
      <c r="E93" s="13">
        <f t="shared" si="97"/>
        <v>-7.67372852754839</v>
      </c>
      <c r="F93" s="9" t="s">
        <v>107</v>
      </c>
      <c r="G93" s="6">
        <v>3</v>
      </c>
      <c r="H93" s="11">
        <f t="shared" si="80"/>
        <v>-3.98270583032143</v>
      </c>
      <c r="I93" s="11">
        <f t="shared" si="81"/>
        <v>269.167294169679</v>
      </c>
      <c r="J93" s="11">
        <f t="shared" si="82"/>
        <v>0.0102835749786371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0.226041633924996</v>
      </c>
      <c r="P93" s="11">
        <f t="shared" si="85"/>
        <v>0.00232451609076133</v>
      </c>
      <c r="Q93" s="17">
        <f t="shared" si="86"/>
        <v>0.000302187091798973</v>
      </c>
      <c r="R93" s="11">
        <f t="shared" si="87"/>
        <v>0.0098696</v>
      </c>
      <c r="S93" s="18">
        <f t="shared" si="88"/>
        <v>0.0306179674757815</v>
      </c>
      <c r="T93" s="3">
        <v>0.01</v>
      </c>
      <c r="U93" s="19">
        <f t="shared" si="89"/>
        <v>0.000306179674757815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0.0151061796747578</v>
      </c>
      <c r="AR93" s="27">
        <f t="shared" si="93"/>
        <v>7.592</v>
      </c>
      <c r="AS93" s="1">
        <f t="shared" si="94"/>
        <v>0.13</v>
      </c>
      <c r="AT93" s="2">
        <f t="shared" si="95"/>
        <v>14.3916666666667</v>
      </c>
      <c r="AU93" s="1">
        <f t="shared" si="96"/>
        <v>1437.60671239747</v>
      </c>
    </row>
    <row r="94" s="1" customFormat="1" spans="1:47">
      <c r="A94" s="6"/>
      <c r="B94" s="6"/>
      <c r="C94" s="9">
        <v>3</v>
      </c>
      <c r="D94" s="12">
        <v>8.77160237593548</v>
      </c>
      <c r="E94" s="13">
        <f t="shared" si="97"/>
        <v>-3.98270583032143</v>
      </c>
      <c r="F94" s="9" t="s">
        <v>107</v>
      </c>
      <c r="G94" s="6">
        <v>4</v>
      </c>
      <c r="H94" s="11">
        <f t="shared" si="80"/>
        <v>8.77160237593548</v>
      </c>
      <c r="I94" s="11">
        <f t="shared" si="81"/>
        <v>281.921602375935</v>
      </c>
      <c r="J94" s="11">
        <f t="shared" si="82"/>
        <v>0.0528295471271349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0.299637117834234</v>
      </c>
      <c r="P94" s="11">
        <f t="shared" si="85"/>
        <v>0.0158296932376626</v>
      </c>
      <c r="Q94" s="17">
        <f t="shared" si="86"/>
        <v>0.00205786012089613</v>
      </c>
      <c r="R94" s="11">
        <f t="shared" si="87"/>
        <v>0.0098696</v>
      </c>
      <c r="S94" s="18">
        <f t="shared" si="88"/>
        <v>0.20850491619682</v>
      </c>
      <c r="T94" s="3">
        <v>0.01</v>
      </c>
      <c r="U94" s="19">
        <f t="shared" si="89"/>
        <v>0.0020850491619682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0.0168850491619682</v>
      </c>
      <c r="AR94" s="27">
        <f t="shared" si="93"/>
        <v>7.592</v>
      </c>
      <c r="AS94" s="1">
        <f t="shared" si="94"/>
        <v>0.13</v>
      </c>
      <c r="AT94" s="2">
        <f t="shared" si="95"/>
        <v>14.3916666666667</v>
      </c>
      <c r="AU94" s="1">
        <f t="shared" si="96"/>
        <v>1606.89602116731</v>
      </c>
    </row>
    <row r="95" s="1" customFormat="1" spans="1:47">
      <c r="A95" s="6"/>
      <c r="B95" s="6"/>
      <c r="C95" s="9">
        <v>4</v>
      </c>
      <c r="D95" s="12">
        <v>12.2724032124333</v>
      </c>
      <c r="E95" s="13">
        <f t="shared" si="97"/>
        <v>8.77160237593548</v>
      </c>
      <c r="F95" s="9" t="s">
        <v>107</v>
      </c>
      <c r="G95" s="6">
        <v>5</v>
      </c>
      <c r="H95" s="11">
        <f t="shared" si="80"/>
        <v>12.2724032124333</v>
      </c>
      <c r="I95" s="11">
        <f t="shared" si="81"/>
        <v>285.422403212433</v>
      </c>
      <c r="J95" s="11">
        <f t="shared" si="82"/>
        <v>0.0806953680509985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0.269617053366743</v>
      </c>
      <c r="O95" s="11">
        <f t="shared" si="98"/>
        <v>0.0901103712298286</v>
      </c>
      <c r="P95" s="11">
        <f t="shared" si="85"/>
        <v>0.00727148957160312</v>
      </c>
      <c r="Q95" s="17">
        <f t="shared" si="86"/>
        <v>0.000945293644308406</v>
      </c>
      <c r="R95" s="11">
        <f t="shared" si="87"/>
        <v>0.0098696</v>
      </c>
      <c r="S95" s="18">
        <f t="shared" si="88"/>
        <v>0.0957783136407155</v>
      </c>
      <c r="T95" s="3">
        <v>0.01</v>
      </c>
      <c r="U95" s="19">
        <f t="shared" si="89"/>
        <v>0.000957783136407155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0.0280577831364072</v>
      </c>
      <c r="AR95" s="27">
        <f t="shared" si="93"/>
        <v>7.592</v>
      </c>
      <c r="AS95" s="1">
        <f t="shared" si="94"/>
        <v>0.13</v>
      </c>
      <c r="AT95" s="2">
        <f t="shared" si="95"/>
        <v>14.3916666666667</v>
      </c>
      <c r="AU95" s="1">
        <f t="shared" si="96"/>
        <v>2670.16931086107</v>
      </c>
    </row>
    <row r="96" s="1" customFormat="1" spans="1:47">
      <c r="A96" s="6"/>
      <c r="B96" s="6"/>
      <c r="C96" s="9">
        <v>5</v>
      </c>
      <c r="D96" s="12">
        <v>17.0771620539355</v>
      </c>
      <c r="E96" s="13">
        <f t="shared" si="97"/>
        <v>12.2724032124333</v>
      </c>
      <c r="F96" s="9" t="s">
        <v>109</v>
      </c>
      <c r="G96" s="6">
        <v>6</v>
      </c>
      <c r="H96" s="11">
        <f t="shared" si="80"/>
        <v>17.0771620539355</v>
      </c>
      <c r="I96" s="11">
        <f t="shared" si="81"/>
        <v>290.227162053936</v>
      </c>
      <c r="J96" s="11">
        <f t="shared" si="82"/>
        <v>0.141944720012861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0.158758881658225</v>
      </c>
      <c r="P96" s="11">
        <f t="shared" si="85"/>
        <v>0.0225349850065318</v>
      </c>
      <c r="Q96" s="17">
        <f t="shared" si="86"/>
        <v>0.00292954805084914</v>
      </c>
      <c r="R96" s="11">
        <f t="shared" si="87"/>
        <v>0.0098696</v>
      </c>
      <c r="S96" s="18">
        <f t="shared" si="88"/>
        <v>0.296825408410588</v>
      </c>
      <c r="T96" s="3">
        <v>0.01</v>
      </c>
      <c r="U96" s="19">
        <f t="shared" si="89"/>
        <v>0.00296825408410588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0.0300682540841059</v>
      </c>
      <c r="AR96" s="27">
        <f t="shared" si="93"/>
        <v>7.592</v>
      </c>
      <c r="AS96" s="1">
        <f t="shared" si="94"/>
        <v>0.13</v>
      </c>
      <c r="AT96" s="2">
        <f t="shared" si="95"/>
        <v>14.3916666666667</v>
      </c>
      <c r="AU96" s="1">
        <f t="shared" si="96"/>
        <v>2861.49938846642</v>
      </c>
    </row>
    <row r="97" s="1" customFormat="1" spans="1:47">
      <c r="A97" s="6"/>
      <c r="B97" s="6"/>
      <c r="C97" s="9">
        <v>6</v>
      </c>
      <c r="D97" s="12">
        <v>21.4586767673333</v>
      </c>
      <c r="E97" s="13">
        <f t="shared" si="97"/>
        <v>17.0771620539355</v>
      </c>
      <c r="F97" s="9" t="s">
        <v>107</v>
      </c>
      <c r="G97" s="6">
        <v>7</v>
      </c>
      <c r="H97" s="11">
        <f t="shared" si="80"/>
        <v>21.4586767673333</v>
      </c>
      <c r="I97" s="11">
        <f t="shared" si="81"/>
        <v>294.608676767333</v>
      </c>
      <c r="J97" s="11">
        <f t="shared" si="82"/>
        <v>0.233781524594173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0.212143896651694</v>
      </c>
      <c r="P97" s="11">
        <f t="shared" si="85"/>
        <v>0.0495953235925817</v>
      </c>
      <c r="Q97" s="17">
        <f t="shared" si="86"/>
        <v>0.00644739206703562</v>
      </c>
      <c r="R97" s="11">
        <f t="shared" si="87"/>
        <v>0.0098696</v>
      </c>
      <c r="S97" s="18">
        <f t="shared" si="88"/>
        <v>0.653257686941276</v>
      </c>
      <c r="T97" s="3">
        <v>0.01</v>
      </c>
      <c r="U97" s="19">
        <f t="shared" si="89"/>
        <v>0.00653257686941276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0.0336325768694128</v>
      </c>
      <c r="AR97" s="27">
        <f t="shared" si="93"/>
        <v>7.592</v>
      </c>
      <c r="AS97" s="1">
        <f t="shared" si="94"/>
        <v>0.13</v>
      </c>
      <c r="AT97" s="2">
        <f t="shared" si="95"/>
        <v>14.3916666666667</v>
      </c>
      <c r="AU97" s="1">
        <f t="shared" si="96"/>
        <v>3200.70456619052</v>
      </c>
    </row>
    <row r="98" s="1" customFormat="1" spans="1:47">
      <c r="A98" s="6"/>
      <c r="B98" s="6"/>
      <c r="C98" s="9">
        <v>7</v>
      </c>
      <c r="D98" s="12">
        <v>22.5994427280645</v>
      </c>
      <c r="E98" s="13">
        <f t="shared" si="97"/>
        <v>21.4586767673333</v>
      </c>
      <c r="F98" s="9" t="s">
        <v>107</v>
      </c>
      <c r="G98" s="6">
        <v>8</v>
      </c>
      <c r="H98" s="11">
        <f t="shared" si="80"/>
        <v>22.5994427280645</v>
      </c>
      <c r="I98" s="11">
        <f t="shared" si="81"/>
        <v>295.749442728064</v>
      </c>
      <c r="J98" s="11">
        <f t="shared" si="82"/>
        <v>0.265567025002292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0.238468573059112</v>
      </c>
      <c r="P98" s="11">
        <f t="shared" si="85"/>
        <v>0.0633293895038502</v>
      </c>
      <c r="Q98" s="17">
        <f t="shared" si="86"/>
        <v>0.00823282063550052</v>
      </c>
      <c r="R98" s="11">
        <f t="shared" si="87"/>
        <v>0.0098696</v>
      </c>
      <c r="S98" s="18">
        <f t="shared" si="88"/>
        <v>0.834159503475371</v>
      </c>
      <c r="T98" s="3">
        <v>0.01</v>
      </c>
      <c r="U98" s="19">
        <f t="shared" si="89"/>
        <v>0.00834159503475371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0.0354415950347537</v>
      </c>
      <c r="AR98" s="27">
        <f t="shared" si="93"/>
        <v>7.592</v>
      </c>
      <c r="AS98" s="1">
        <f t="shared" si="94"/>
        <v>0.13</v>
      </c>
      <c r="AT98" s="2">
        <f t="shared" si="95"/>
        <v>14.3916666666667</v>
      </c>
      <c r="AU98" s="1">
        <f t="shared" si="96"/>
        <v>3372.86302804761</v>
      </c>
    </row>
    <row r="99" s="1" customFormat="1" spans="1:47">
      <c r="A99" s="6"/>
      <c r="B99" s="6"/>
      <c r="C99" s="9">
        <v>8</v>
      </c>
      <c r="D99" s="12">
        <v>21.7808438145161</v>
      </c>
      <c r="E99" s="13">
        <f t="shared" si="97"/>
        <v>22.5994427280645</v>
      </c>
      <c r="F99" s="9" t="s">
        <v>107</v>
      </c>
      <c r="G99" s="6">
        <v>9</v>
      </c>
      <c r="H99" s="11">
        <f t="shared" si="80"/>
        <v>21.7808438145161</v>
      </c>
      <c r="I99" s="11">
        <f t="shared" si="81"/>
        <v>294.930843814516</v>
      </c>
      <c r="J99" s="11">
        <f t="shared" si="82"/>
        <v>0.242375703166057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0.251059183555262</v>
      </c>
      <c r="P99" s="11">
        <f t="shared" si="85"/>
        <v>0.0608506461505028</v>
      </c>
      <c r="Q99" s="17">
        <f t="shared" si="86"/>
        <v>0.00791058399956537</v>
      </c>
      <c r="R99" s="11">
        <f t="shared" si="87"/>
        <v>0.0098696</v>
      </c>
      <c r="S99" s="18">
        <f t="shared" si="88"/>
        <v>0.801510091550353</v>
      </c>
      <c r="T99" s="3">
        <v>0.01</v>
      </c>
      <c r="U99" s="19">
        <f t="shared" si="89"/>
        <v>0.00801510091550353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0.0351151009155035</v>
      </c>
      <c r="AR99" s="27">
        <f t="shared" si="93"/>
        <v>7.592</v>
      </c>
      <c r="AS99" s="1">
        <f t="shared" si="94"/>
        <v>0.13</v>
      </c>
      <c r="AT99" s="2">
        <f t="shared" si="95"/>
        <v>14.3916666666667</v>
      </c>
      <c r="AU99" s="1">
        <f t="shared" si="96"/>
        <v>3341.79162895809</v>
      </c>
    </row>
    <row r="100" s="1" customFormat="1" spans="1:47">
      <c r="A100" s="6"/>
      <c r="B100" s="6"/>
      <c r="C100" s="9">
        <v>9</v>
      </c>
      <c r="D100" s="12">
        <v>14.0424798518</v>
      </c>
      <c r="E100" s="13">
        <f t="shared" si="97"/>
        <v>21.7808438145161</v>
      </c>
      <c r="F100" s="9" t="s">
        <v>107</v>
      </c>
      <c r="G100" s="6">
        <v>10</v>
      </c>
      <c r="H100" s="11">
        <f t="shared" si="80"/>
        <v>14.0424798518</v>
      </c>
      <c r="I100" s="11">
        <f t="shared" si="81"/>
        <v>287.1924798518</v>
      </c>
      <c r="J100" s="11">
        <f t="shared" si="82"/>
        <v>0.099577512469141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0.266128537404759</v>
      </c>
      <c r="P100" s="11">
        <f t="shared" si="85"/>
        <v>0.0265004177518167</v>
      </c>
      <c r="Q100" s="17">
        <f t="shared" si="86"/>
        <v>0.00344505430773617</v>
      </c>
      <c r="R100" s="11">
        <f t="shared" si="87"/>
        <v>0.0098696</v>
      </c>
      <c r="S100" s="18">
        <f t="shared" si="88"/>
        <v>0.349057135824772</v>
      </c>
      <c r="T100" s="3">
        <v>0.01</v>
      </c>
      <c r="U100" s="19">
        <f t="shared" si="89"/>
        <v>0.00349057135824772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0.0182905713582477</v>
      </c>
      <c r="AR100" s="27">
        <f t="shared" si="93"/>
        <v>7.592</v>
      </c>
      <c r="AS100" s="1">
        <f t="shared" si="94"/>
        <v>0.13</v>
      </c>
      <c r="AT100" s="2">
        <f t="shared" si="95"/>
        <v>14.3916666666667</v>
      </c>
      <c r="AU100" s="1">
        <f t="shared" si="96"/>
        <v>1740.6550646382</v>
      </c>
    </row>
    <row r="101" s="1" customFormat="1" spans="1:47">
      <c r="A101" s="6"/>
      <c r="B101" s="6"/>
      <c r="C101" s="9">
        <v>10</v>
      </c>
      <c r="D101" s="12">
        <v>8.45630268432258</v>
      </c>
      <c r="E101" s="13">
        <f t="shared" si="97"/>
        <v>14.0424798518</v>
      </c>
      <c r="F101" s="9" t="s">
        <v>107</v>
      </c>
      <c r="G101" s="6">
        <v>11</v>
      </c>
      <c r="H101" s="11">
        <f t="shared" si="80"/>
        <v>8.45630268432258</v>
      </c>
      <c r="I101" s="11">
        <f t="shared" si="81"/>
        <v>281.606302684323</v>
      </c>
      <c r="J101" s="11">
        <f t="shared" si="82"/>
        <v>0.0508256493878333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0.227646713670295</v>
      </c>
      <c r="O101" s="11">
        <f t="shared" si="98"/>
        <v>0.0879014059826471</v>
      </c>
      <c r="P101" s="11">
        <f t="shared" si="85"/>
        <v>0.00446764604117161</v>
      </c>
      <c r="Q101" s="17">
        <f t="shared" si="86"/>
        <v>0.000580793985352309</v>
      </c>
      <c r="R101" s="11">
        <f t="shared" si="87"/>
        <v>0.0098696</v>
      </c>
      <c r="S101" s="18">
        <f t="shared" si="88"/>
        <v>0.0588467602894048</v>
      </c>
      <c r="T101" s="3">
        <v>0.01</v>
      </c>
      <c r="U101" s="19">
        <f t="shared" si="89"/>
        <v>0.000588467602894048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0.015388467602894</v>
      </c>
      <c r="AR101" s="27">
        <f t="shared" si="93"/>
        <v>7.592</v>
      </c>
      <c r="AS101" s="1">
        <f t="shared" si="94"/>
        <v>0.13</v>
      </c>
      <c r="AT101" s="2">
        <f t="shared" si="95"/>
        <v>14.3916666666667</v>
      </c>
      <c r="AU101" s="1">
        <f t="shared" si="96"/>
        <v>1464.47114993594</v>
      </c>
    </row>
    <row r="102" s="1" customFormat="1" spans="1:48">
      <c r="A102" s="6"/>
      <c r="B102" s="6"/>
      <c r="C102" s="9">
        <v>11</v>
      </c>
      <c r="D102" s="12">
        <v>1.50708077043333</v>
      </c>
      <c r="E102" s="13">
        <f t="shared" si="97"/>
        <v>8.45630268432258</v>
      </c>
      <c r="F102" s="9" t="s">
        <v>109</v>
      </c>
      <c r="G102" s="6">
        <v>12</v>
      </c>
      <c r="H102" s="11">
        <f t="shared" si="80"/>
        <v>1.50708077043333</v>
      </c>
      <c r="I102" s="11">
        <f t="shared" si="81"/>
        <v>274.657080770433</v>
      </c>
      <c r="J102" s="11">
        <f t="shared" si="82"/>
        <v>0.0211910938616523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0.159353759941475</v>
      </c>
      <c r="P102" s="11">
        <f t="shared" si="85"/>
        <v>0.00337688048412702</v>
      </c>
      <c r="Q102" s="17">
        <f t="shared" si="86"/>
        <v>0.000438994462936513</v>
      </c>
      <c r="R102" s="11">
        <f t="shared" si="87"/>
        <v>0.0098696</v>
      </c>
      <c r="S102" s="18">
        <f t="shared" si="88"/>
        <v>0.0444794584315994</v>
      </c>
      <c r="T102" s="3">
        <v>0.01</v>
      </c>
      <c r="U102" s="19">
        <f t="shared" si="89"/>
        <v>0.000444794584315994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0.015244794584316</v>
      </c>
      <c r="AR102" s="27">
        <f t="shared" si="93"/>
        <v>7.592</v>
      </c>
      <c r="AS102" s="1">
        <f t="shared" si="94"/>
        <v>0.13</v>
      </c>
      <c r="AT102" s="2">
        <f t="shared" si="95"/>
        <v>14.3916666666667</v>
      </c>
      <c r="AU102" s="1">
        <f t="shared" si="96"/>
        <v>1450.79824915327</v>
      </c>
      <c r="AV102" s="1">
        <f>SUM(AU91:AU102)</f>
        <v>25985.9322297879</v>
      </c>
    </row>
    <row r="103" s="1" customFormat="1" spans="1:46">
      <c r="A103" s="6"/>
      <c r="B103" s="6"/>
      <c r="C103" s="9">
        <v>12</v>
      </c>
      <c r="D103" s="12">
        <v>-7.29405626477419</v>
      </c>
      <c r="E103" s="13">
        <f t="shared" si="97"/>
        <v>1.50708077043333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-4</v>
      </c>
      <c r="E107" s="9"/>
      <c r="F107" s="9"/>
      <c r="G107" s="6">
        <v>1</v>
      </c>
      <c r="H107" s="11">
        <f t="shared" ref="H107:H118" si="99">E108</f>
        <v>-4</v>
      </c>
      <c r="I107" s="11">
        <f t="shared" ref="I107:I118" si="100">H107+273.15</f>
        <v>269.15</v>
      </c>
      <c r="J107" s="11">
        <f t="shared" ref="J107:J118" si="101">EXP(($C$18*(I107-$C$16))/($C$19*I107*$C$16))</f>
        <v>0.0102597002578668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0.0311079754653662</v>
      </c>
      <c r="Q107" s="17">
        <f t="shared" ref="Q107:Q118" si="105">P107*$B$109</f>
        <v>0.00902131288495619</v>
      </c>
      <c r="R107" s="11">
        <f t="shared" ref="R107:R118" si="106">L107*$B$109</f>
        <v>0.87929595</v>
      </c>
      <c r="S107" s="18">
        <f t="shared" ref="S107:S118" si="107">Q107/R107</f>
        <v>0.0102597002578668</v>
      </c>
      <c r="T107" s="3">
        <v>0.27</v>
      </c>
      <c r="U107" s="19">
        <f t="shared" ref="U107:U118" si="108">S107*T107</f>
        <v>0.00277011906962402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0.226938234135228</v>
      </c>
      <c r="AC107" s="27">
        <f t="shared" ref="AC107:AC118" si="110">$B$107/12</f>
        <v>11.2298333333333</v>
      </c>
      <c r="AD107" s="1">
        <f t="shared" ref="AD107:AD118" si="111">$B$109</f>
        <v>0.29</v>
      </c>
      <c r="AE107" s="28">
        <f t="shared" ref="AE107:AE118" si="112">$E$9/12</f>
        <v>13.3358333333333</v>
      </c>
      <c r="AF107" s="1">
        <f t="shared" ref="AF107:AF118" si="113">AE107*10000*AC107*AB107</f>
        <v>339860.851470268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-7.67372852754839</v>
      </c>
      <c r="E108" s="13">
        <f t="shared" ref="E108:E119" si="114">D107</f>
        <v>-4</v>
      </c>
      <c r="F108" s="9" t="s">
        <v>107</v>
      </c>
      <c r="G108" s="6">
        <v>2</v>
      </c>
      <c r="H108" s="11">
        <f t="shared" si="99"/>
        <v>-7.67372852754839</v>
      </c>
      <c r="I108" s="11">
        <f t="shared" si="100"/>
        <v>265.476271472452</v>
      </c>
      <c r="J108" s="11">
        <f t="shared" si="101"/>
        <v>0.00621900498334586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6.03300202453463</v>
      </c>
      <c r="P108" s="11">
        <f t="shared" si="104"/>
        <v>0.0375192696551165</v>
      </c>
      <c r="Q108" s="17">
        <f t="shared" si="105"/>
        <v>0.0108805881999838</v>
      </c>
      <c r="R108" s="11">
        <f t="shared" si="106"/>
        <v>0.87929595</v>
      </c>
      <c r="S108" s="18">
        <f t="shared" si="107"/>
        <v>0.0123742048396604</v>
      </c>
      <c r="T108" s="3">
        <v>0.27</v>
      </c>
      <c r="U108" s="19">
        <f t="shared" si="108"/>
        <v>0.00334103530670831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0.227049163160093</v>
      </c>
      <c r="AC108" s="27">
        <f t="shared" si="110"/>
        <v>11.2298333333333</v>
      </c>
      <c r="AD108" s="1">
        <f t="shared" si="111"/>
        <v>0.29</v>
      </c>
      <c r="AE108" s="28">
        <f t="shared" si="112"/>
        <v>13.3358333333333</v>
      </c>
      <c r="AF108" s="1">
        <f t="shared" si="113"/>
        <v>340026.977874606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-3.98270583032143</v>
      </c>
      <c r="E109" s="13">
        <f t="shared" si="114"/>
        <v>-7.67372852754839</v>
      </c>
      <c r="F109" s="9" t="s">
        <v>107</v>
      </c>
      <c r="G109" s="6">
        <v>3</v>
      </c>
      <c r="H109" s="11">
        <f t="shared" si="99"/>
        <v>-3.98270583032143</v>
      </c>
      <c r="I109" s="11">
        <f t="shared" si="100"/>
        <v>269.167294169679</v>
      </c>
      <c r="J109" s="11">
        <f t="shared" si="101"/>
        <v>0.0102835749786371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9.02753775487952</v>
      </c>
      <c r="P109" s="11">
        <f t="shared" si="104"/>
        <v>0.0928353613747806</v>
      </c>
      <c r="Q109" s="17">
        <f t="shared" si="105"/>
        <v>0.0269222547986864</v>
      </c>
      <c r="R109" s="11">
        <f t="shared" si="106"/>
        <v>0.87929595</v>
      </c>
      <c r="S109" s="18">
        <f t="shared" si="107"/>
        <v>0.0306179674757815</v>
      </c>
      <c r="T109" s="3">
        <v>0.27</v>
      </c>
      <c r="U109" s="19">
        <f t="shared" si="108"/>
        <v>0.008266851218461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0.228006249191747</v>
      </c>
      <c r="AC109" s="27">
        <f t="shared" si="110"/>
        <v>11.2298333333333</v>
      </c>
      <c r="AD109" s="1">
        <f t="shared" si="111"/>
        <v>0.29</v>
      </c>
      <c r="AE109" s="28">
        <f t="shared" si="112"/>
        <v>13.3358333333333</v>
      </c>
      <c r="AF109" s="1">
        <f t="shared" si="113"/>
        <v>341460.302122005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8.77160237593548</v>
      </c>
      <c r="E110" s="13">
        <f t="shared" si="114"/>
        <v>-3.98270583032143</v>
      </c>
      <c r="F110" s="9" t="s">
        <v>107</v>
      </c>
      <c r="G110" s="6">
        <v>4</v>
      </c>
      <c r="H110" s="11">
        <f t="shared" si="99"/>
        <v>8.77160237593548</v>
      </c>
      <c r="I110" s="11">
        <f t="shared" si="100"/>
        <v>281.921602375935</v>
      </c>
      <c r="J110" s="11">
        <f t="shared" si="101"/>
        <v>0.0528295471271349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11.9667573935047</v>
      </c>
      <c r="P110" s="11">
        <f t="shared" si="104"/>
        <v>0.632198373679149</v>
      </c>
      <c r="Q110" s="17">
        <f t="shared" si="105"/>
        <v>0.183337528366953</v>
      </c>
      <c r="R110" s="11">
        <f t="shared" si="106"/>
        <v>0.87929595</v>
      </c>
      <c r="S110" s="18">
        <f t="shared" si="107"/>
        <v>0.20850491619682</v>
      </c>
      <c r="T110" s="3">
        <v>0.27</v>
      </c>
      <c r="U110" s="19">
        <f t="shared" si="108"/>
        <v>0.0562963273731414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0.237338376408601</v>
      </c>
      <c r="AC110" s="27">
        <f t="shared" si="110"/>
        <v>11.2298333333333</v>
      </c>
      <c r="AD110" s="1">
        <f t="shared" si="111"/>
        <v>0.29</v>
      </c>
      <c r="AE110" s="28">
        <f t="shared" si="112"/>
        <v>13.3358333333333</v>
      </c>
      <c r="AF110" s="1">
        <f t="shared" si="113"/>
        <v>355436.019849936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12.2724032124333</v>
      </c>
      <c r="E111" s="13">
        <f t="shared" si="114"/>
        <v>8.77160237593548</v>
      </c>
      <c r="F111" s="9" t="s">
        <v>107</v>
      </c>
      <c r="G111" s="6">
        <v>5</v>
      </c>
      <c r="H111" s="11">
        <f t="shared" si="99"/>
        <v>12.2724032124333</v>
      </c>
      <c r="I111" s="11">
        <f t="shared" si="100"/>
        <v>285.422403212433</v>
      </c>
      <c r="J111" s="11">
        <f t="shared" si="101"/>
        <v>0.0806953680509985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10.7678310688343</v>
      </c>
      <c r="O111" s="11">
        <f t="shared" si="115"/>
        <v>3.59878295099128</v>
      </c>
      <c r="P111" s="11">
        <f t="shared" si="104"/>
        <v>0.2904051147659</v>
      </c>
      <c r="Q111" s="17">
        <f t="shared" si="105"/>
        <v>0.0842174832821109</v>
      </c>
      <c r="R111" s="11">
        <f t="shared" si="106"/>
        <v>0.87929595</v>
      </c>
      <c r="S111" s="18">
        <f t="shared" si="107"/>
        <v>0.0957783136407155</v>
      </c>
      <c r="T111" s="3">
        <v>0.27</v>
      </c>
      <c r="U111" s="19">
        <f t="shared" si="108"/>
        <v>0.0258601446829932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0.280224626111906</v>
      </c>
      <c r="AC111" s="27">
        <f t="shared" si="110"/>
        <v>11.2298333333333</v>
      </c>
      <c r="AD111" s="1">
        <f t="shared" si="111"/>
        <v>0.29</v>
      </c>
      <c r="AE111" s="28">
        <f t="shared" si="112"/>
        <v>13.3358333333333</v>
      </c>
      <c r="AF111" s="1">
        <f t="shared" si="113"/>
        <v>419662.11818049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17.0771620539355</v>
      </c>
      <c r="E112" s="13">
        <f t="shared" si="114"/>
        <v>12.2724032124333</v>
      </c>
      <c r="F112" s="9" t="s">
        <v>109</v>
      </c>
      <c r="G112" s="6">
        <v>6</v>
      </c>
      <c r="H112" s="11">
        <f t="shared" si="99"/>
        <v>17.0771620539355</v>
      </c>
      <c r="I112" s="11">
        <f t="shared" si="100"/>
        <v>290.227162053936</v>
      </c>
      <c r="J112" s="11">
        <f t="shared" si="101"/>
        <v>0.141944720012861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6.34043283622538</v>
      </c>
      <c r="P112" s="11">
        <f t="shared" si="104"/>
        <v>0.899990963698364</v>
      </c>
      <c r="Q112" s="17">
        <f t="shared" si="105"/>
        <v>0.260997379472526</v>
      </c>
      <c r="R112" s="11">
        <f t="shared" si="106"/>
        <v>0.87929595</v>
      </c>
      <c r="S112" s="18">
        <f t="shared" si="107"/>
        <v>0.296825408410588</v>
      </c>
      <c r="T112" s="3">
        <v>0.27</v>
      </c>
      <c r="U112" s="19">
        <f t="shared" si="108"/>
        <v>0.0801428602708587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09"/>
        <v>0.290771757750628</v>
      </c>
      <c r="AC112" s="27">
        <f t="shared" si="110"/>
        <v>11.2298333333333</v>
      </c>
      <c r="AD112" s="1">
        <f t="shared" si="111"/>
        <v>0.29</v>
      </c>
      <c r="AE112" s="28">
        <f t="shared" si="112"/>
        <v>13.3358333333333</v>
      </c>
      <c r="AF112" s="1">
        <f t="shared" si="113"/>
        <v>435457.416636762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21.4586767673333</v>
      </c>
      <c r="E113" s="13">
        <f t="shared" si="114"/>
        <v>17.0771620539355</v>
      </c>
      <c r="F113" s="9" t="s">
        <v>107</v>
      </c>
      <c r="G113" s="6">
        <v>7</v>
      </c>
      <c r="H113" s="11">
        <f t="shared" si="99"/>
        <v>21.4586767673333</v>
      </c>
      <c r="I113" s="11">
        <f t="shared" si="100"/>
        <v>294.608676767333</v>
      </c>
      <c r="J113" s="11">
        <f t="shared" si="101"/>
        <v>0.233781524594173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8.47249687252701</v>
      </c>
      <c r="P113" s="11">
        <f t="shared" si="104"/>
        <v>1.98071323597873</v>
      </c>
      <c r="Q113" s="17">
        <f t="shared" si="105"/>
        <v>0.574406838433832</v>
      </c>
      <c r="R113" s="11">
        <f t="shared" si="106"/>
        <v>0.87929595</v>
      </c>
      <c r="S113" s="18">
        <f t="shared" si="107"/>
        <v>0.653257686941276</v>
      </c>
      <c r="T113" s="3">
        <v>0.27</v>
      </c>
      <c r="U113" s="19">
        <f t="shared" si="108"/>
        <v>0.176379575474145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09"/>
        <v>0.309470551514626</v>
      </c>
      <c r="AC113" s="27">
        <f t="shared" si="110"/>
        <v>11.2298333333333</v>
      </c>
      <c r="AD113" s="1">
        <f t="shared" si="111"/>
        <v>0.29</v>
      </c>
      <c r="AE113" s="28">
        <f t="shared" si="112"/>
        <v>13.3358333333333</v>
      </c>
      <c r="AF113" s="1">
        <f t="shared" si="113"/>
        <v>463460.577912409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22.5994427280645</v>
      </c>
      <c r="E114" s="13">
        <f t="shared" si="114"/>
        <v>21.4586767673333</v>
      </c>
      <c r="F114" s="9" t="s">
        <v>107</v>
      </c>
      <c r="G114" s="6">
        <v>8</v>
      </c>
      <c r="H114" s="11">
        <f t="shared" si="99"/>
        <v>22.5994427280645</v>
      </c>
      <c r="I114" s="11">
        <f t="shared" si="100"/>
        <v>295.749442728064</v>
      </c>
      <c r="J114" s="11">
        <f t="shared" si="101"/>
        <v>0.265567025002292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9.52383863654828</v>
      </c>
      <c r="P114" s="11">
        <f t="shared" si="104"/>
        <v>2.52921749331002</v>
      </c>
      <c r="Q114" s="17">
        <f t="shared" si="105"/>
        <v>0.733473073059905</v>
      </c>
      <c r="R114" s="11">
        <f t="shared" si="106"/>
        <v>0.87929595</v>
      </c>
      <c r="S114" s="18">
        <f t="shared" si="107"/>
        <v>0.834159503475371</v>
      </c>
      <c r="T114" s="3">
        <v>0.27</v>
      </c>
      <c r="U114" s="19">
        <f t="shared" si="108"/>
        <v>0.22522306593835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09"/>
        <v>0.318960841711821</v>
      </c>
      <c r="AC114" s="27">
        <f t="shared" si="110"/>
        <v>11.2298333333333</v>
      </c>
      <c r="AD114" s="1">
        <f t="shared" si="111"/>
        <v>0.29</v>
      </c>
      <c r="AE114" s="28">
        <f t="shared" si="112"/>
        <v>13.3358333333333</v>
      </c>
      <c r="AF114" s="1">
        <f t="shared" si="113"/>
        <v>477673.159231768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21.7808438145161</v>
      </c>
      <c r="E115" s="13">
        <f t="shared" si="114"/>
        <v>22.5994427280645</v>
      </c>
      <c r="F115" s="9" t="s">
        <v>107</v>
      </c>
      <c r="G115" s="6">
        <v>9</v>
      </c>
      <c r="H115" s="11">
        <f t="shared" si="99"/>
        <v>21.7808438145161</v>
      </c>
      <c r="I115" s="11">
        <f t="shared" si="100"/>
        <v>294.930843814516</v>
      </c>
      <c r="J115" s="11">
        <f t="shared" si="101"/>
        <v>0.242375703166057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10.0266761432383</v>
      </c>
      <c r="P115" s="11">
        <f t="shared" si="104"/>
        <v>2.43022268063571</v>
      </c>
      <c r="Q115" s="17">
        <f t="shared" si="105"/>
        <v>0.704764577384354</v>
      </c>
      <c r="R115" s="11">
        <f t="shared" si="106"/>
        <v>0.87929595</v>
      </c>
      <c r="S115" s="18">
        <f t="shared" si="107"/>
        <v>0.801510091550353</v>
      </c>
      <c r="T115" s="3">
        <v>0.27</v>
      </c>
      <c r="U115" s="19">
        <f t="shared" si="108"/>
        <v>0.216407724718595</v>
      </c>
      <c r="V115" s="3">
        <v>180.9</v>
      </c>
      <c r="W115" s="21">
        <v>6</v>
      </c>
      <c r="X115" s="21">
        <v>3</v>
      </c>
      <c r="Y115" s="21">
        <v>0.3</v>
      </c>
      <c r="Z115" s="21">
        <v>6</v>
      </c>
      <c r="AA115" s="3">
        <v>30.2</v>
      </c>
      <c r="AB115" s="2">
        <f t="shared" si="109"/>
        <v>0.268448020912823</v>
      </c>
      <c r="AC115" s="27">
        <f t="shared" si="110"/>
        <v>11.2298333333333</v>
      </c>
      <c r="AD115" s="1">
        <f t="shared" si="111"/>
        <v>0.29</v>
      </c>
      <c r="AE115" s="28">
        <f t="shared" si="112"/>
        <v>13.3358333333333</v>
      </c>
      <c r="AF115" s="1">
        <f t="shared" si="113"/>
        <v>402025.570131895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14.0424798518</v>
      </c>
      <c r="E116" s="13">
        <f t="shared" si="114"/>
        <v>21.7808438145161</v>
      </c>
      <c r="F116" s="9" t="s">
        <v>107</v>
      </c>
      <c r="G116" s="6">
        <v>10</v>
      </c>
      <c r="H116" s="11">
        <f t="shared" si="99"/>
        <v>14.0424798518</v>
      </c>
      <c r="I116" s="11">
        <f t="shared" si="100"/>
        <v>287.1924798518</v>
      </c>
      <c r="J116" s="11">
        <f t="shared" si="101"/>
        <v>0.099577512469141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10.6285084626026</v>
      </c>
      <c r="P116" s="11">
        <f t="shared" si="104"/>
        <v>1.05836043396318</v>
      </c>
      <c r="Q116" s="17">
        <f t="shared" si="105"/>
        <v>0.306924525849321</v>
      </c>
      <c r="R116" s="11">
        <f t="shared" si="106"/>
        <v>0.87929595</v>
      </c>
      <c r="S116" s="18">
        <f t="shared" si="107"/>
        <v>0.349057135824771</v>
      </c>
      <c r="T116" s="3">
        <v>0.27</v>
      </c>
      <c r="U116" s="19">
        <f t="shared" si="108"/>
        <v>0.0942454266726883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0.244711886402503</v>
      </c>
      <c r="AC116" s="27">
        <f t="shared" si="110"/>
        <v>11.2298333333333</v>
      </c>
      <c r="AD116" s="1">
        <f t="shared" si="111"/>
        <v>0.29</v>
      </c>
      <c r="AE116" s="28">
        <f t="shared" si="112"/>
        <v>13.3358333333333</v>
      </c>
      <c r="AF116" s="1">
        <f t="shared" si="113"/>
        <v>366478.528373902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8.45630268432258</v>
      </c>
      <c r="E117" s="13">
        <f t="shared" si="114"/>
        <v>14.0424798518</v>
      </c>
      <c r="F117" s="9" t="s">
        <v>107</v>
      </c>
      <c r="G117" s="6">
        <v>11</v>
      </c>
      <c r="H117" s="11">
        <f t="shared" si="99"/>
        <v>8.45630268432258</v>
      </c>
      <c r="I117" s="11">
        <f t="shared" si="100"/>
        <v>281.606302684323</v>
      </c>
      <c r="J117" s="11">
        <f t="shared" si="101"/>
        <v>0.0508256493878333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9.09164062720741</v>
      </c>
      <c r="O117" s="11">
        <f t="shared" si="115"/>
        <v>3.51056240143197</v>
      </c>
      <c r="P117" s="11">
        <f t="shared" si="104"/>
        <v>0.178426613769291</v>
      </c>
      <c r="Q117" s="17">
        <f t="shared" si="105"/>
        <v>0.0517437179930944</v>
      </c>
      <c r="R117" s="11">
        <f t="shared" si="106"/>
        <v>0.87929595</v>
      </c>
      <c r="S117" s="18">
        <f t="shared" si="107"/>
        <v>0.0588467602894048</v>
      </c>
      <c r="T117" s="3">
        <v>0.27</v>
      </c>
      <c r="U117" s="19">
        <f t="shared" si="108"/>
        <v>0.0158886252781393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0.229487159891542</v>
      </c>
      <c r="AC117" s="27">
        <f t="shared" si="110"/>
        <v>11.2298333333333</v>
      </c>
      <c r="AD117" s="1">
        <f t="shared" si="111"/>
        <v>0.29</v>
      </c>
      <c r="AE117" s="28">
        <f t="shared" si="112"/>
        <v>13.3358333333333</v>
      </c>
      <c r="AF117" s="1">
        <f t="shared" si="113"/>
        <v>343678.101926881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1.50708077043333</v>
      </c>
      <c r="E118" s="13">
        <f t="shared" si="114"/>
        <v>8.45630268432258</v>
      </c>
      <c r="F118" s="9" t="s">
        <v>109</v>
      </c>
      <c r="G118" s="6">
        <v>12</v>
      </c>
      <c r="H118" s="11">
        <f t="shared" si="99"/>
        <v>1.50708077043333</v>
      </c>
      <c r="I118" s="11">
        <f t="shared" si="100"/>
        <v>274.657080770433</v>
      </c>
      <c r="J118" s="11">
        <f t="shared" si="101"/>
        <v>0.0211910938616523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6.36419078766268</v>
      </c>
      <c r="P118" s="11">
        <f t="shared" si="104"/>
        <v>0.134864164334823</v>
      </c>
      <c r="Q118" s="17">
        <f t="shared" si="105"/>
        <v>0.0391106076570987</v>
      </c>
      <c r="R118" s="11">
        <f t="shared" si="106"/>
        <v>0.87929595</v>
      </c>
      <c r="S118" s="18">
        <f t="shared" si="107"/>
        <v>0.0444794584315994</v>
      </c>
      <c r="T118" s="3">
        <v>0.27</v>
      </c>
      <c r="U118" s="19">
        <f t="shared" si="108"/>
        <v>0.0120094537765318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0.22873343686878</v>
      </c>
      <c r="AC118" s="27">
        <f t="shared" si="110"/>
        <v>11.2298333333333</v>
      </c>
      <c r="AD118" s="1">
        <f t="shared" si="111"/>
        <v>0.29</v>
      </c>
      <c r="AE118" s="28">
        <f t="shared" si="112"/>
        <v>13.3358333333333</v>
      </c>
      <c r="AF118" s="1">
        <f t="shared" si="113"/>
        <v>342549.3324656</v>
      </c>
      <c r="AG118" s="1">
        <f>SUM(AF107:AF118)</f>
        <v>4627768.95617652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-7.29405626477419</v>
      </c>
      <c r="E119" s="13">
        <f t="shared" si="114"/>
        <v>1.50708077043333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-4</v>
      </c>
      <c r="E123" s="9"/>
      <c r="F123" s="9"/>
      <c r="G123" s="6">
        <v>1</v>
      </c>
      <c r="H123" s="11">
        <f t="shared" ref="H123:H134" si="116">E124</f>
        <v>-4</v>
      </c>
      <c r="I123" s="11">
        <f t="shared" ref="I123:I134" si="117">H123+273.15</f>
        <v>269.15</v>
      </c>
      <c r="J123" s="11">
        <f t="shared" ref="J123:J134" si="118">EXP(($C$18*(I123-$C$16))/($C$19*I123*$C$16))</f>
        <v>0.0102597002578668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0.00534756096840531</v>
      </c>
      <c r="Q123" s="17">
        <f t="shared" ref="Q123:Q134" si="122">P123*$B$125</f>
        <v>0.00139036585178538</v>
      </c>
      <c r="R123" s="11">
        <f t="shared" ref="R123:R134" si="123">L123*$B$125</f>
        <v>0.1355172</v>
      </c>
      <c r="S123" s="18">
        <f t="shared" ref="S123:S134" si="124">Q123/R123</f>
        <v>0.0102597002578668</v>
      </c>
      <c r="T123" s="3">
        <v>0.01</v>
      </c>
      <c r="U123" s="19">
        <f t="shared" ref="U123:U134" si="125">S123*T123</f>
        <v>0.000102597002578668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0.00559259700257867</v>
      </c>
      <c r="AU123" s="27">
        <f t="shared" ref="AU123:AU134" si="129">$B$123/12</f>
        <v>52.122</v>
      </c>
      <c r="AV123" s="1">
        <f t="shared" ref="AV123:AV134" si="130">$B$125</f>
        <v>0.26</v>
      </c>
      <c r="AW123" s="2">
        <f>$E$10/12</f>
        <v>5.71666666666667</v>
      </c>
      <c r="AX123" s="1">
        <f t="shared" ref="AX123:AX134" si="131">AW123*10000*AV123*0.67*AU123*AT123</f>
        <v>2902.8568368778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-7.67372852754839</v>
      </c>
      <c r="E124" s="13">
        <f t="shared" ref="E124:E135" si="132">D123</f>
        <v>-4</v>
      </c>
      <c r="F124" s="9" t="s">
        <v>107</v>
      </c>
      <c r="G124" s="6">
        <v>2</v>
      </c>
      <c r="H124" s="11">
        <f t="shared" si="116"/>
        <v>-7.67372852754839</v>
      </c>
      <c r="I124" s="11">
        <f t="shared" si="117"/>
        <v>265.476271472452</v>
      </c>
      <c r="J124" s="11">
        <f t="shared" si="118"/>
        <v>0.00621900498334586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1.03709243903159</v>
      </c>
      <c r="P124" s="11">
        <f t="shared" si="121"/>
        <v>0.0064496830465278</v>
      </c>
      <c r="Q124" s="17">
        <f t="shared" si="122"/>
        <v>0.00167691759209723</v>
      </c>
      <c r="R124" s="11">
        <f t="shared" si="123"/>
        <v>0.1355172</v>
      </c>
      <c r="S124" s="18">
        <f t="shared" si="124"/>
        <v>0.0123742048396604</v>
      </c>
      <c r="T124" s="3">
        <v>0.01</v>
      </c>
      <c r="U124" s="19">
        <f t="shared" si="125"/>
        <v>0.000123742048396604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0.0056137420483966</v>
      </c>
      <c r="AU124" s="27">
        <f t="shared" si="129"/>
        <v>52.122</v>
      </c>
      <c r="AV124" s="1">
        <f t="shared" si="130"/>
        <v>0.26</v>
      </c>
      <c r="AW124" s="2">
        <f t="shared" ref="AW124:AW134" si="134">$E$10/12</f>
        <v>5.71666666666667</v>
      </c>
      <c r="AX124" s="1">
        <f t="shared" si="131"/>
        <v>2913.83224611798</v>
      </c>
    </row>
    <row r="125" s="1" customFormat="1" spans="1:50">
      <c r="A125" s="6" t="s">
        <v>70</v>
      </c>
      <c r="B125" s="6">
        <f>G10</f>
        <v>0.26</v>
      </c>
      <c r="C125" s="9">
        <v>2</v>
      </c>
      <c r="D125" s="12">
        <v>-3.98270583032143</v>
      </c>
      <c r="E125" s="13">
        <f t="shared" si="132"/>
        <v>-7.67372852754839</v>
      </c>
      <c r="F125" s="9" t="s">
        <v>107</v>
      </c>
      <c r="G125" s="6">
        <v>3</v>
      </c>
      <c r="H125" s="11">
        <f t="shared" si="116"/>
        <v>-3.98270583032143</v>
      </c>
      <c r="I125" s="11">
        <f t="shared" si="117"/>
        <v>269.167294169679</v>
      </c>
      <c r="J125" s="11">
        <f t="shared" si="118"/>
        <v>0.0102835749786371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1.55186275598507</v>
      </c>
      <c r="P125" s="11">
        <f t="shared" si="121"/>
        <v>0.0159586970077268</v>
      </c>
      <c r="Q125" s="17">
        <f t="shared" si="122"/>
        <v>0.00414926122200897</v>
      </c>
      <c r="R125" s="11">
        <f t="shared" si="123"/>
        <v>0.1355172</v>
      </c>
      <c r="S125" s="18">
        <f t="shared" si="124"/>
        <v>0.0306179674757815</v>
      </c>
      <c r="T125" s="3">
        <v>0.01</v>
      </c>
      <c r="U125" s="19">
        <f t="shared" si="125"/>
        <v>0.000306179674757815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0.00579617967475781</v>
      </c>
      <c r="AU125" s="27">
        <f t="shared" si="129"/>
        <v>52.122</v>
      </c>
      <c r="AV125" s="1">
        <f t="shared" si="130"/>
        <v>0.26</v>
      </c>
      <c r="AW125" s="2">
        <f t="shared" si="134"/>
        <v>5.71666666666667</v>
      </c>
      <c r="AX125" s="1">
        <f t="shared" si="131"/>
        <v>3008.52712771631</v>
      </c>
    </row>
    <row r="126" s="1" customFormat="1" spans="1:50">
      <c r="A126" s="6"/>
      <c r="B126" s="6"/>
      <c r="C126" s="9">
        <v>3</v>
      </c>
      <c r="D126" s="12">
        <v>8.77160237593548</v>
      </c>
      <c r="E126" s="13">
        <f t="shared" si="132"/>
        <v>-3.98270583032143</v>
      </c>
      <c r="F126" s="9" t="s">
        <v>107</v>
      </c>
      <c r="G126" s="6">
        <v>4</v>
      </c>
      <c r="H126" s="11">
        <f t="shared" si="116"/>
        <v>8.77160237593548</v>
      </c>
      <c r="I126" s="11">
        <f t="shared" si="117"/>
        <v>281.921602375935</v>
      </c>
      <c r="J126" s="11">
        <f t="shared" si="118"/>
        <v>0.0528295471271349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2.05712405897734</v>
      </c>
      <c r="P126" s="11">
        <f t="shared" si="121"/>
        <v>0.108676932420106</v>
      </c>
      <c r="Q126" s="17">
        <f t="shared" si="122"/>
        <v>0.0282560024292277</v>
      </c>
      <c r="R126" s="11">
        <f t="shared" si="123"/>
        <v>0.1355172</v>
      </c>
      <c r="S126" s="18">
        <f t="shared" si="124"/>
        <v>0.20850491619682</v>
      </c>
      <c r="T126" s="3">
        <v>0.01</v>
      </c>
      <c r="U126" s="19">
        <f t="shared" si="125"/>
        <v>0.0020850491619682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0.0075750491619682</v>
      </c>
      <c r="AU126" s="27">
        <f t="shared" si="129"/>
        <v>52.122</v>
      </c>
      <c r="AV126" s="1">
        <f t="shared" si="130"/>
        <v>0.26</v>
      </c>
      <c r="AW126" s="2">
        <f t="shared" si="134"/>
        <v>5.71666666666667</v>
      </c>
      <c r="AX126" s="1">
        <f t="shared" si="131"/>
        <v>3931.8554938548</v>
      </c>
    </row>
    <row r="127" s="1" customFormat="1" spans="1:50">
      <c r="A127" s="6"/>
      <c r="B127" s="6"/>
      <c r="C127" s="9">
        <v>4</v>
      </c>
      <c r="D127" s="12">
        <v>12.2724032124333</v>
      </c>
      <c r="E127" s="13">
        <f t="shared" si="132"/>
        <v>8.77160237593548</v>
      </c>
      <c r="F127" s="9" t="s">
        <v>107</v>
      </c>
      <c r="G127" s="6">
        <v>5</v>
      </c>
      <c r="H127" s="11">
        <f t="shared" si="116"/>
        <v>12.2724032124333</v>
      </c>
      <c r="I127" s="11">
        <f t="shared" si="117"/>
        <v>285.422403212433</v>
      </c>
      <c r="J127" s="11">
        <f t="shared" si="118"/>
        <v>0.0806953680509985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1.85102477022937</v>
      </c>
      <c r="O127" s="11">
        <f t="shared" si="133"/>
        <v>0.618642356327862</v>
      </c>
      <c r="P127" s="11">
        <f t="shared" si="121"/>
        <v>0.0499215726358138</v>
      </c>
      <c r="Q127" s="17">
        <f t="shared" si="122"/>
        <v>0.0129796088853116</v>
      </c>
      <c r="R127" s="11">
        <f t="shared" si="123"/>
        <v>0.1355172</v>
      </c>
      <c r="S127" s="18">
        <f t="shared" si="124"/>
        <v>0.0957783136407156</v>
      </c>
      <c r="T127" s="3">
        <v>0.01</v>
      </c>
      <c r="U127" s="19">
        <f t="shared" si="125"/>
        <v>0.000957783136407156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0.0109077831364072</v>
      </c>
      <c r="AU127" s="27">
        <f t="shared" si="129"/>
        <v>52.122</v>
      </c>
      <c r="AV127" s="1">
        <f t="shared" si="130"/>
        <v>0.26</v>
      </c>
      <c r="AW127" s="2">
        <f t="shared" si="134"/>
        <v>5.71666666666667</v>
      </c>
      <c r="AX127" s="1">
        <f t="shared" si="131"/>
        <v>5661.72260187891</v>
      </c>
    </row>
    <row r="128" s="1" customFormat="1" spans="1:50">
      <c r="A128" s="6"/>
      <c r="B128" s="6"/>
      <c r="C128" s="9">
        <v>5</v>
      </c>
      <c r="D128" s="12">
        <v>17.0771620539355</v>
      </c>
      <c r="E128" s="13">
        <f t="shared" si="132"/>
        <v>12.2724032124333</v>
      </c>
      <c r="F128" s="9" t="s">
        <v>109</v>
      </c>
      <c r="G128" s="6">
        <v>6</v>
      </c>
      <c r="H128" s="11">
        <f t="shared" si="116"/>
        <v>17.0771620539355</v>
      </c>
      <c r="I128" s="11">
        <f t="shared" si="117"/>
        <v>290.227162053936</v>
      </c>
      <c r="J128" s="11">
        <f t="shared" si="118"/>
        <v>0.141944720012861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1.08994078369205</v>
      </c>
      <c r="P128" s="11">
        <f t="shared" si="121"/>
        <v>0.154711339371767</v>
      </c>
      <c r="Q128" s="17">
        <f t="shared" si="122"/>
        <v>0.0402249482366593</v>
      </c>
      <c r="R128" s="11">
        <f t="shared" si="123"/>
        <v>0.1355172</v>
      </c>
      <c r="S128" s="18">
        <f t="shared" si="124"/>
        <v>0.296825408410588</v>
      </c>
      <c r="T128" s="3">
        <v>0.01</v>
      </c>
      <c r="U128" s="19">
        <f t="shared" si="125"/>
        <v>0.00296825408410588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0.0129182540841059</v>
      </c>
      <c r="AU128" s="27">
        <f t="shared" si="129"/>
        <v>52.122</v>
      </c>
      <c r="AV128" s="1">
        <f t="shared" si="130"/>
        <v>0.26</v>
      </c>
      <c r="AW128" s="2">
        <f t="shared" si="134"/>
        <v>5.71666666666667</v>
      </c>
      <c r="AX128" s="1">
        <f t="shared" si="131"/>
        <v>6705.26450793445</v>
      </c>
    </row>
    <row r="129" s="1" customFormat="1" spans="1:50">
      <c r="A129" s="6"/>
      <c r="B129" s="6"/>
      <c r="C129" s="9">
        <v>6</v>
      </c>
      <c r="D129" s="12">
        <v>21.4586767673333</v>
      </c>
      <c r="E129" s="13">
        <f t="shared" si="132"/>
        <v>17.0771620539355</v>
      </c>
      <c r="F129" s="9" t="s">
        <v>107</v>
      </c>
      <c r="G129" s="6">
        <v>7</v>
      </c>
      <c r="H129" s="11">
        <f t="shared" si="116"/>
        <v>21.4586767673333</v>
      </c>
      <c r="I129" s="11">
        <f t="shared" si="117"/>
        <v>294.608676767333</v>
      </c>
      <c r="J129" s="11">
        <f t="shared" si="118"/>
        <v>0.233781524594173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1.45644944432028</v>
      </c>
      <c r="P129" s="11">
        <f t="shared" si="121"/>
        <v>0.340490971587532</v>
      </c>
      <c r="Q129" s="17">
        <f t="shared" si="122"/>
        <v>0.0885276526127584</v>
      </c>
      <c r="R129" s="11">
        <f t="shared" si="123"/>
        <v>0.1355172</v>
      </c>
      <c r="S129" s="18">
        <f t="shared" si="124"/>
        <v>0.653257686941277</v>
      </c>
      <c r="T129" s="3">
        <v>0.01</v>
      </c>
      <c r="U129" s="19">
        <f t="shared" si="125"/>
        <v>0.00653257686941276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0.0164825768694128</v>
      </c>
      <c r="AU129" s="27">
        <f t="shared" si="129"/>
        <v>52.122</v>
      </c>
      <c r="AV129" s="1">
        <f t="shared" si="130"/>
        <v>0.26</v>
      </c>
      <c r="AW129" s="2">
        <f t="shared" si="134"/>
        <v>5.71666666666667</v>
      </c>
      <c r="AX129" s="1">
        <f t="shared" si="131"/>
        <v>8555.33859004633</v>
      </c>
    </row>
    <row r="130" s="1" customFormat="1" spans="1:50">
      <c r="A130" s="6"/>
      <c r="B130" s="6"/>
      <c r="C130" s="9">
        <v>7</v>
      </c>
      <c r="D130" s="12">
        <v>22.5994427280645</v>
      </c>
      <c r="E130" s="13">
        <f t="shared" si="132"/>
        <v>21.4586767673333</v>
      </c>
      <c r="F130" s="9" t="s">
        <v>107</v>
      </c>
      <c r="G130" s="6">
        <v>8</v>
      </c>
      <c r="H130" s="11">
        <f t="shared" si="116"/>
        <v>22.5994427280645</v>
      </c>
      <c r="I130" s="11">
        <f t="shared" si="117"/>
        <v>295.749442728064</v>
      </c>
      <c r="J130" s="11">
        <f t="shared" si="118"/>
        <v>0.265567025002292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1.63717847273275</v>
      </c>
      <c r="P130" s="11">
        <f t="shared" si="121"/>
        <v>0.434780616401433</v>
      </c>
      <c r="Q130" s="17">
        <f t="shared" si="122"/>
        <v>0.113042960264373</v>
      </c>
      <c r="R130" s="11">
        <f t="shared" si="123"/>
        <v>0.1355172</v>
      </c>
      <c r="S130" s="18">
        <f t="shared" si="124"/>
        <v>0.834159503475371</v>
      </c>
      <c r="T130" s="3">
        <v>0.01</v>
      </c>
      <c r="U130" s="19">
        <f t="shared" si="125"/>
        <v>0.00834159503475371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0.0182915950347537</v>
      </c>
      <c r="AU130" s="27">
        <f t="shared" si="129"/>
        <v>52.122</v>
      </c>
      <c r="AV130" s="1">
        <f t="shared" si="130"/>
        <v>0.26</v>
      </c>
      <c r="AW130" s="2">
        <f t="shared" si="134"/>
        <v>5.71666666666667</v>
      </c>
      <c r="AX130" s="1">
        <f t="shared" si="131"/>
        <v>9494.31573194924</v>
      </c>
    </row>
    <row r="131" s="1" customFormat="1" spans="1:50">
      <c r="A131" s="6"/>
      <c r="B131" s="6"/>
      <c r="C131" s="9">
        <v>8</v>
      </c>
      <c r="D131" s="12">
        <v>21.7808438145161</v>
      </c>
      <c r="E131" s="13">
        <f t="shared" si="132"/>
        <v>22.5994427280645</v>
      </c>
      <c r="F131" s="9" t="s">
        <v>107</v>
      </c>
      <c r="G131" s="6">
        <v>9</v>
      </c>
      <c r="H131" s="11">
        <f t="shared" si="116"/>
        <v>21.7808438145161</v>
      </c>
      <c r="I131" s="11">
        <f t="shared" si="117"/>
        <v>294.930843814516</v>
      </c>
      <c r="J131" s="11">
        <f t="shared" si="118"/>
        <v>0.242375703166057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1.72361785633132</v>
      </c>
      <c r="P131" s="11">
        <f t="shared" si="121"/>
        <v>0.417763089917875</v>
      </c>
      <c r="Q131" s="17">
        <f t="shared" si="122"/>
        <v>0.108618403378648</v>
      </c>
      <c r="R131" s="11">
        <f t="shared" si="123"/>
        <v>0.1355172</v>
      </c>
      <c r="S131" s="18">
        <f t="shared" si="124"/>
        <v>0.801510091550353</v>
      </c>
      <c r="T131" s="3">
        <v>0.01</v>
      </c>
      <c r="U131" s="19">
        <f t="shared" si="125"/>
        <v>0.00801510091550353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0.0179651009155035</v>
      </c>
      <c r="AU131" s="27">
        <f t="shared" si="129"/>
        <v>52.122</v>
      </c>
      <c r="AV131" s="1">
        <f t="shared" si="130"/>
        <v>0.26</v>
      </c>
      <c r="AW131" s="2">
        <f t="shared" si="134"/>
        <v>5.71666666666667</v>
      </c>
      <c r="AX131" s="1">
        <f t="shared" si="131"/>
        <v>9324.8478289645</v>
      </c>
    </row>
    <row r="132" s="1" customFormat="1" spans="1:50">
      <c r="A132" s="6"/>
      <c r="B132" s="6"/>
      <c r="C132" s="9">
        <v>9</v>
      </c>
      <c r="D132" s="12">
        <v>14.0424798518</v>
      </c>
      <c r="E132" s="13">
        <f t="shared" si="132"/>
        <v>21.7808438145161</v>
      </c>
      <c r="F132" s="9" t="s">
        <v>107</v>
      </c>
      <c r="G132" s="6">
        <v>10</v>
      </c>
      <c r="H132" s="11">
        <f t="shared" si="116"/>
        <v>14.0424798518</v>
      </c>
      <c r="I132" s="11">
        <f t="shared" si="117"/>
        <v>287.1924798518</v>
      </c>
      <c r="J132" s="11">
        <f t="shared" si="118"/>
        <v>0.099577512469141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1.82707476641344</v>
      </c>
      <c r="P132" s="11">
        <f t="shared" si="121"/>
        <v>0.181935560334587</v>
      </c>
      <c r="Q132" s="17">
        <f t="shared" si="122"/>
        <v>0.0473032456869927</v>
      </c>
      <c r="R132" s="11">
        <f t="shared" si="123"/>
        <v>0.1355172</v>
      </c>
      <c r="S132" s="18">
        <f t="shared" si="124"/>
        <v>0.349057135824771</v>
      </c>
      <c r="T132" s="3">
        <v>0.01</v>
      </c>
      <c r="U132" s="19">
        <f t="shared" si="125"/>
        <v>0.00349057135824771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0.00898057135824772</v>
      </c>
      <c r="AU132" s="27">
        <f t="shared" si="129"/>
        <v>52.122</v>
      </c>
      <c r="AV132" s="1">
        <f t="shared" si="130"/>
        <v>0.26</v>
      </c>
      <c r="AW132" s="2">
        <f t="shared" si="134"/>
        <v>5.71666666666667</v>
      </c>
      <c r="AX132" s="1">
        <f t="shared" si="131"/>
        <v>4661.39665603263</v>
      </c>
    </row>
    <row r="133" s="1" customFormat="1" spans="1:50">
      <c r="A133" s="6"/>
      <c r="B133" s="6"/>
      <c r="C133" s="9">
        <v>10</v>
      </c>
      <c r="D133" s="12">
        <v>8.45630268432258</v>
      </c>
      <c r="E133" s="13">
        <f t="shared" si="132"/>
        <v>14.0424798518</v>
      </c>
      <c r="F133" s="9" t="s">
        <v>107</v>
      </c>
      <c r="G133" s="6">
        <v>11</v>
      </c>
      <c r="H133" s="11">
        <f t="shared" si="116"/>
        <v>8.45630268432258</v>
      </c>
      <c r="I133" s="11">
        <f t="shared" si="117"/>
        <v>281.606302684323</v>
      </c>
      <c r="J133" s="11">
        <f t="shared" si="118"/>
        <v>0.0508256493878333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1.56288224577491</v>
      </c>
      <c r="O133" s="11">
        <f t="shared" si="133"/>
        <v>0.603476960303942</v>
      </c>
      <c r="P133" s="11">
        <f t="shared" si="121"/>
        <v>0.0306721083980435</v>
      </c>
      <c r="Q133" s="17">
        <f t="shared" si="122"/>
        <v>0.00797474818349132</v>
      </c>
      <c r="R133" s="11">
        <f t="shared" si="123"/>
        <v>0.1355172</v>
      </c>
      <c r="S133" s="18">
        <f t="shared" si="124"/>
        <v>0.0588467602894048</v>
      </c>
      <c r="T133" s="3">
        <v>0.01</v>
      </c>
      <c r="U133" s="19">
        <f t="shared" si="125"/>
        <v>0.000588467602894048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0.00607846760289405</v>
      </c>
      <c r="AU133" s="27">
        <f t="shared" si="129"/>
        <v>52.122</v>
      </c>
      <c r="AV133" s="1">
        <f t="shared" si="130"/>
        <v>0.26</v>
      </c>
      <c r="AW133" s="2">
        <f t="shared" si="134"/>
        <v>5.71666666666667</v>
      </c>
      <c r="AX133" s="1">
        <f t="shared" si="131"/>
        <v>3155.04965415269</v>
      </c>
    </row>
    <row r="134" s="1" customFormat="1" spans="1:51">
      <c r="A134" s="6"/>
      <c r="B134" s="6"/>
      <c r="C134" s="9">
        <v>11</v>
      </c>
      <c r="D134" s="12">
        <v>1.50708077043333</v>
      </c>
      <c r="E134" s="13">
        <f t="shared" si="132"/>
        <v>8.45630268432258</v>
      </c>
      <c r="F134" s="9" t="s">
        <v>109</v>
      </c>
      <c r="G134" s="6">
        <v>12</v>
      </c>
      <c r="H134" s="11">
        <f t="shared" si="116"/>
        <v>1.50708077043333</v>
      </c>
      <c r="I134" s="11">
        <f t="shared" si="117"/>
        <v>274.657080770433</v>
      </c>
      <c r="J134" s="11">
        <f t="shared" si="118"/>
        <v>0.0211910938616523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1.0940248519059</v>
      </c>
      <c r="P134" s="11">
        <f t="shared" si="121"/>
        <v>0.0231835833237182</v>
      </c>
      <c r="Q134" s="17">
        <f t="shared" si="122"/>
        <v>0.00602773166416674</v>
      </c>
      <c r="R134" s="11">
        <f t="shared" si="123"/>
        <v>0.1355172</v>
      </c>
      <c r="S134" s="18">
        <f t="shared" si="124"/>
        <v>0.0444794584315994</v>
      </c>
      <c r="T134" s="3">
        <v>0.01</v>
      </c>
      <c r="U134" s="19">
        <f t="shared" si="125"/>
        <v>0.000444794584315994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0.00593479458431599</v>
      </c>
      <c r="AU134" s="27">
        <f t="shared" si="129"/>
        <v>52.122</v>
      </c>
      <c r="AV134" s="1">
        <f t="shared" si="130"/>
        <v>0.26</v>
      </c>
      <c r="AW134" s="2">
        <f t="shared" si="134"/>
        <v>5.71666666666667</v>
      </c>
      <c r="AX134" s="1">
        <f t="shared" si="131"/>
        <v>3080.47567643503</v>
      </c>
      <c r="AY134" s="1">
        <f>SUM(AX123:AX134)</f>
        <v>63395.4829519607</v>
      </c>
    </row>
    <row r="135" s="1" customFormat="1" spans="1:46">
      <c r="A135" s="6"/>
      <c r="B135" s="6"/>
      <c r="C135" s="9">
        <v>12</v>
      </c>
      <c r="D135" s="12">
        <v>-7.29405626477419</v>
      </c>
      <c r="E135" s="13">
        <f t="shared" si="132"/>
        <v>1.50708077043333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-4</v>
      </c>
      <c r="E139" s="9"/>
      <c r="F139" s="9"/>
      <c r="G139" s="6">
        <v>1</v>
      </c>
      <c r="H139" s="11">
        <f t="shared" ref="H139:H150" si="135">E140</f>
        <v>-4</v>
      </c>
      <c r="I139" s="11">
        <f t="shared" ref="I139:I150" si="136">H139+273.15</f>
        <v>269.15</v>
      </c>
      <c r="J139" s="11">
        <f t="shared" ref="J139:J150" si="137">EXP(($C$18*(I139-$C$16))/($C$19*I139*$C$16))</f>
        <v>0.0102597002578668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0.00292093666341466</v>
      </c>
      <c r="Q139" s="17">
        <f t="shared" ref="Q139:Q150" si="141">P139*$B$125</f>
        <v>0.000759443532487813</v>
      </c>
      <c r="R139" s="11">
        <f t="shared" ref="R139:R150" si="142">L139*$B$125</f>
        <v>0.074022</v>
      </c>
      <c r="S139" s="18">
        <f t="shared" ref="S139:S150" si="143">Q139/R139</f>
        <v>0.0102597002578668</v>
      </c>
      <c r="T139" s="3">
        <v>0.01</v>
      </c>
      <c r="U139" s="19">
        <f t="shared" ref="U139:U150" si="144">S139*T139</f>
        <v>0.000102597002578668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0.00559259700257867</v>
      </c>
      <c r="AU139" s="27">
        <f t="shared" ref="AU139:AU150" si="148">$B$139/12</f>
        <v>28.47</v>
      </c>
      <c r="AV139" s="1">
        <f t="shared" ref="AV139:AV150" si="149">$B$125</f>
        <v>0.26</v>
      </c>
      <c r="AW139" s="2">
        <f>$E$11/12</f>
        <v>0.35</v>
      </c>
      <c r="AX139" s="1">
        <f t="shared" ref="AX139:AX150" si="150">AW139*10000*AV139*0.67*AU139*AT139</f>
        <v>97.0771879936839</v>
      </c>
      <c r="AZ139" s="2">
        <f>$E$12/12</f>
        <v>0.0333333333333333</v>
      </c>
      <c r="BA139" s="1">
        <f t="shared" ref="BA139:BA150" si="151">AZ139*10000*AV139*0.67*AU139*AT139</f>
        <v>9.24544647558895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-7.67372852754839</v>
      </c>
      <c r="E140" s="13">
        <f t="shared" ref="E140:E151" si="152">D139</f>
        <v>-4</v>
      </c>
      <c r="F140" s="9" t="s">
        <v>107</v>
      </c>
      <c r="G140" s="6">
        <v>2</v>
      </c>
      <c r="H140" s="11">
        <f t="shared" si="135"/>
        <v>-7.67372852754839</v>
      </c>
      <c r="I140" s="11">
        <f t="shared" si="136"/>
        <v>265.476271472452</v>
      </c>
      <c r="J140" s="11">
        <f t="shared" si="137"/>
        <v>0.00621900498334586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0.566479063336585</v>
      </c>
      <c r="P140" s="11">
        <f t="shared" si="140"/>
        <v>0.00352293611785132</v>
      </c>
      <c r="Q140" s="17">
        <f t="shared" si="141"/>
        <v>0.000915963390641342</v>
      </c>
      <c r="R140" s="11">
        <f t="shared" si="142"/>
        <v>0.074022</v>
      </c>
      <c r="S140" s="18">
        <f t="shared" si="143"/>
        <v>0.0123742048396604</v>
      </c>
      <c r="T140" s="3">
        <v>0.01</v>
      </c>
      <c r="U140" s="19">
        <f t="shared" si="144"/>
        <v>0.000123742048396604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0.0056137420483966</v>
      </c>
      <c r="AU140" s="27">
        <f t="shared" si="148"/>
        <v>28.47</v>
      </c>
      <c r="AV140" s="1">
        <f t="shared" si="149"/>
        <v>0.26</v>
      </c>
      <c r="AW140" s="2">
        <f t="shared" ref="AW140:AW150" si="154">$E$11/12</f>
        <v>0.35</v>
      </c>
      <c r="AX140" s="1">
        <f t="shared" si="150"/>
        <v>97.444227061054</v>
      </c>
      <c r="AZ140" s="2">
        <f t="shared" ref="AZ140:AZ150" si="155">$E$12/12</f>
        <v>0.0333333333333333</v>
      </c>
      <c r="BA140" s="1">
        <f t="shared" si="151"/>
        <v>9.28040257724323</v>
      </c>
    </row>
    <row r="141" s="1" customFormat="1" spans="1:53">
      <c r="A141" s="6" t="s">
        <v>70</v>
      </c>
      <c r="B141" s="6">
        <f>G11</f>
        <v>0.26</v>
      </c>
      <c r="C141" s="9">
        <v>2</v>
      </c>
      <c r="D141" s="12">
        <v>-3.98270583032143</v>
      </c>
      <c r="E141" s="13">
        <f t="shared" si="152"/>
        <v>-7.67372852754839</v>
      </c>
      <c r="F141" s="9" t="s">
        <v>107</v>
      </c>
      <c r="G141" s="6">
        <v>3</v>
      </c>
      <c r="H141" s="11">
        <f t="shared" si="135"/>
        <v>-3.98270583032143</v>
      </c>
      <c r="I141" s="11">
        <f t="shared" si="136"/>
        <v>269.167294169679</v>
      </c>
      <c r="J141" s="11">
        <f t="shared" si="137"/>
        <v>0.0102835749786371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0.847656127218734</v>
      </c>
      <c r="P141" s="11">
        <f t="shared" si="140"/>
        <v>0.00871693534035498</v>
      </c>
      <c r="Q141" s="17">
        <f t="shared" si="141"/>
        <v>0.0022664031884923</v>
      </c>
      <c r="R141" s="11">
        <f t="shared" si="142"/>
        <v>0.074022</v>
      </c>
      <c r="S141" s="18">
        <f t="shared" si="143"/>
        <v>0.0306179674757815</v>
      </c>
      <c r="T141" s="3">
        <v>0.01</v>
      </c>
      <c r="U141" s="19">
        <f t="shared" si="144"/>
        <v>0.000306179674757815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0.00579617967475781</v>
      </c>
      <c r="AU141" s="27">
        <f t="shared" si="148"/>
        <v>28.47</v>
      </c>
      <c r="AV141" s="1">
        <f t="shared" si="149"/>
        <v>0.26</v>
      </c>
      <c r="AW141" s="2">
        <f t="shared" si="154"/>
        <v>0.35</v>
      </c>
      <c r="AX141" s="1">
        <f t="shared" si="150"/>
        <v>100.611008387014</v>
      </c>
      <c r="AZ141" s="2">
        <f t="shared" si="155"/>
        <v>0.0333333333333333</v>
      </c>
      <c r="BA141" s="1">
        <f t="shared" si="151"/>
        <v>9.58200079876328</v>
      </c>
    </row>
    <row r="142" s="1" customFormat="1" spans="1:53">
      <c r="A142" s="6"/>
      <c r="B142" s="6"/>
      <c r="C142" s="9">
        <v>3</v>
      </c>
      <c r="D142" s="12">
        <v>8.77160237593548</v>
      </c>
      <c r="E142" s="13">
        <f t="shared" si="152"/>
        <v>-3.98270583032143</v>
      </c>
      <c r="F142" s="9" t="s">
        <v>107</v>
      </c>
      <c r="G142" s="6">
        <v>4</v>
      </c>
      <c r="H142" s="11">
        <f t="shared" si="135"/>
        <v>8.77160237593548</v>
      </c>
      <c r="I142" s="11">
        <f t="shared" si="136"/>
        <v>281.921602375935</v>
      </c>
      <c r="J142" s="11">
        <f t="shared" si="137"/>
        <v>0.0528295471271349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1.12363919187838</v>
      </c>
      <c r="P142" s="11">
        <f t="shared" si="140"/>
        <v>0.0593613496412346</v>
      </c>
      <c r="Q142" s="17">
        <f t="shared" si="141"/>
        <v>0.015433950906721</v>
      </c>
      <c r="R142" s="11">
        <f t="shared" si="142"/>
        <v>0.074022</v>
      </c>
      <c r="S142" s="18">
        <f t="shared" si="143"/>
        <v>0.20850491619682</v>
      </c>
      <c r="T142" s="3">
        <v>0.01</v>
      </c>
      <c r="U142" s="19">
        <f t="shared" si="144"/>
        <v>0.0020850491619682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0.0075750491619682</v>
      </c>
      <c r="AU142" s="27">
        <f t="shared" si="148"/>
        <v>28.47</v>
      </c>
      <c r="AV142" s="1">
        <f t="shared" si="149"/>
        <v>0.26</v>
      </c>
      <c r="AW142" s="2">
        <f t="shared" si="154"/>
        <v>0.35</v>
      </c>
      <c r="AX142" s="1">
        <f t="shared" si="150"/>
        <v>131.488907786261</v>
      </c>
      <c r="AZ142" s="2">
        <f t="shared" si="155"/>
        <v>0.0333333333333333</v>
      </c>
      <c r="BA142" s="1">
        <f t="shared" si="151"/>
        <v>12.522753122501</v>
      </c>
    </row>
    <row r="143" s="1" customFormat="1" spans="1:53">
      <c r="A143" s="6"/>
      <c r="B143" s="6"/>
      <c r="C143" s="9">
        <v>4</v>
      </c>
      <c r="D143" s="12">
        <v>12.2724032124333</v>
      </c>
      <c r="E143" s="13">
        <f t="shared" si="152"/>
        <v>8.77160237593548</v>
      </c>
      <c r="F143" s="9" t="s">
        <v>107</v>
      </c>
      <c r="G143" s="6">
        <v>5</v>
      </c>
      <c r="H143" s="11">
        <f t="shared" si="135"/>
        <v>12.2724032124333</v>
      </c>
      <c r="I143" s="11">
        <f t="shared" si="136"/>
        <v>285.422403212433</v>
      </c>
      <c r="J143" s="11">
        <f t="shared" si="137"/>
        <v>0.0806953680509985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1.01106395012529</v>
      </c>
      <c r="O143" s="11">
        <f t="shared" si="153"/>
        <v>0.337913892111857</v>
      </c>
      <c r="P143" s="11">
        <f t="shared" si="140"/>
        <v>0.0272680858935117</v>
      </c>
      <c r="Q143" s="17">
        <f t="shared" si="141"/>
        <v>0.00708970233231304</v>
      </c>
      <c r="R143" s="11">
        <f t="shared" si="142"/>
        <v>0.074022</v>
      </c>
      <c r="S143" s="18">
        <f t="shared" si="143"/>
        <v>0.0957783136407155</v>
      </c>
      <c r="T143" s="3">
        <v>0.01</v>
      </c>
      <c r="U143" s="19">
        <f t="shared" si="144"/>
        <v>0.000957783136407155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0.0109077831364072</v>
      </c>
      <c r="AU143" s="27">
        <f t="shared" si="148"/>
        <v>28.47</v>
      </c>
      <c r="AV143" s="1">
        <f t="shared" si="149"/>
        <v>0.26</v>
      </c>
      <c r="AW143" s="2">
        <f t="shared" si="154"/>
        <v>0.35</v>
      </c>
      <c r="AX143" s="1">
        <f t="shared" si="150"/>
        <v>189.339034019274</v>
      </c>
      <c r="AZ143" s="2">
        <f t="shared" si="155"/>
        <v>0.0333333333333333</v>
      </c>
      <c r="BA143" s="1">
        <f t="shared" si="151"/>
        <v>18.0322889542166</v>
      </c>
    </row>
    <row r="144" s="1" customFormat="1" spans="1:53">
      <c r="A144" s="6"/>
      <c r="B144" s="6"/>
      <c r="C144" s="9">
        <v>5</v>
      </c>
      <c r="D144" s="12">
        <v>17.0771620539355</v>
      </c>
      <c r="E144" s="13">
        <f t="shared" si="152"/>
        <v>12.2724032124333</v>
      </c>
      <c r="F144" s="9" t="s">
        <v>109</v>
      </c>
      <c r="G144" s="6">
        <v>6</v>
      </c>
      <c r="H144" s="11">
        <f t="shared" si="135"/>
        <v>17.0771620539355</v>
      </c>
      <c r="I144" s="11">
        <f t="shared" si="136"/>
        <v>290.227162053936</v>
      </c>
      <c r="J144" s="11">
        <f t="shared" si="137"/>
        <v>0.141944720012861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0.595345806218345</v>
      </c>
      <c r="P144" s="11">
        <f t="shared" si="140"/>
        <v>0.0845061937744943</v>
      </c>
      <c r="Q144" s="17">
        <f t="shared" si="141"/>
        <v>0.0219716103813685</v>
      </c>
      <c r="R144" s="11">
        <f t="shared" si="142"/>
        <v>0.074022</v>
      </c>
      <c r="S144" s="18">
        <f t="shared" si="143"/>
        <v>0.296825408410588</v>
      </c>
      <c r="T144" s="3">
        <v>0.01</v>
      </c>
      <c r="U144" s="19">
        <f t="shared" si="144"/>
        <v>0.00296825408410588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0.0129182540841059</v>
      </c>
      <c r="AU144" s="27">
        <f t="shared" si="148"/>
        <v>28.47</v>
      </c>
      <c r="AV144" s="1">
        <f t="shared" si="149"/>
        <v>0.26</v>
      </c>
      <c r="AW144" s="2">
        <f t="shared" si="154"/>
        <v>0.35</v>
      </c>
      <c r="AX144" s="1">
        <f t="shared" si="150"/>
        <v>224.237108394309</v>
      </c>
      <c r="AZ144" s="2">
        <f t="shared" si="155"/>
        <v>0.0333333333333333</v>
      </c>
      <c r="BA144" s="1">
        <f t="shared" si="151"/>
        <v>21.3559150851723</v>
      </c>
    </row>
    <row r="145" s="1" customFormat="1" spans="1:53">
      <c r="A145" s="6"/>
      <c r="B145" s="6"/>
      <c r="C145" s="9">
        <v>6</v>
      </c>
      <c r="D145" s="12">
        <v>21.4586767673333</v>
      </c>
      <c r="E145" s="13">
        <f t="shared" si="152"/>
        <v>17.0771620539355</v>
      </c>
      <c r="F145" s="9" t="s">
        <v>107</v>
      </c>
      <c r="G145" s="6">
        <v>7</v>
      </c>
      <c r="H145" s="11">
        <f t="shared" si="135"/>
        <v>21.4586767673333</v>
      </c>
      <c r="I145" s="11">
        <f t="shared" si="136"/>
        <v>294.608676767333</v>
      </c>
      <c r="J145" s="11">
        <f t="shared" si="137"/>
        <v>0.233781524594173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0.795539612443851</v>
      </c>
      <c r="P145" s="11">
        <f t="shared" si="140"/>
        <v>0.185982463472181</v>
      </c>
      <c r="Q145" s="17">
        <f t="shared" si="141"/>
        <v>0.0483554405027672</v>
      </c>
      <c r="R145" s="11">
        <f t="shared" si="142"/>
        <v>0.074022</v>
      </c>
      <c r="S145" s="18">
        <f t="shared" si="143"/>
        <v>0.653257686941276</v>
      </c>
      <c r="T145" s="3">
        <v>0.01</v>
      </c>
      <c r="U145" s="19">
        <f t="shared" si="144"/>
        <v>0.00653257686941276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0.0164825768694128</v>
      </c>
      <c r="AU145" s="27">
        <f t="shared" si="148"/>
        <v>28.47</v>
      </c>
      <c r="AV145" s="1">
        <f t="shared" si="149"/>
        <v>0.26</v>
      </c>
      <c r="AW145" s="2">
        <f t="shared" si="154"/>
        <v>0.35</v>
      </c>
      <c r="AX145" s="1">
        <f t="shared" si="150"/>
        <v>286.107190028989</v>
      </c>
      <c r="AZ145" s="2">
        <f t="shared" si="155"/>
        <v>0.0333333333333333</v>
      </c>
      <c r="BA145" s="1">
        <f t="shared" si="151"/>
        <v>27.2483038122847</v>
      </c>
    </row>
    <row r="146" s="1" customFormat="1" spans="1:53">
      <c r="A146" s="6"/>
      <c r="B146" s="6"/>
      <c r="C146" s="9">
        <v>7</v>
      </c>
      <c r="D146" s="12">
        <v>22.5994427280645</v>
      </c>
      <c r="E146" s="13">
        <f t="shared" si="152"/>
        <v>21.4586767673333</v>
      </c>
      <c r="F146" s="9" t="s">
        <v>107</v>
      </c>
      <c r="G146" s="6">
        <v>8</v>
      </c>
      <c r="H146" s="11">
        <f t="shared" si="135"/>
        <v>22.5994427280645</v>
      </c>
      <c r="I146" s="11">
        <f t="shared" si="136"/>
        <v>295.749442728064</v>
      </c>
      <c r="J146" s="11">
        <f t="shared" si="137"/>
        <v>0.265567025002292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0.89425714897167</v>
      </c>
      <c r="P146" s="11">
        <f t="shared" si="140"/>
        <v>0.237485210639438</v>
      </c>
      <c r="Q146" s="17">
        <f t="shared" si="141"/>
        <v>0.0617461547662539</v>
      </c>
      <c r="R146" s="11">
        <f t="shared" si="142"/>
        <v>0.074022</v>
      </c>
      <c r="S146" s="18">
        <f t="shared" si="143"/>
        <v>0.834159503475371</v>
      </c>
      <c r="T146" s="3">
        <v>0.01</v>
      </c>
      <c r="U146" s="19">
        <f t="shared" si="144"/>
        <v>0.00834159503475371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0.0182915950347537</v>
      </c>
      <c r="AU146" s="27">
        <f t="shared" si="148"/>
        <v>28.47</v>
      </c>
      <c r="AV146" s="1">
        <f t="shared" si="149"/>
        <v>0.26</v>
      </c>
      <c r="AW146" s="2">
        <f t="shared" si="154"/>
        <v>0.35</v>
      </c>
      <c r="AX146" s="1">
        <f t="shared" si="150"/>
        <v>317.508414976865</v>
      </c>
      <c r="AZ146" s="2">
        <f t="shared" si="155"/>
        <v>0.0333333333333333</v>
      </c>
      <c r="BA146" s="1">
        <f t="shared" si="151"/>
        <v>30.2388966644634</v>
      </c>
    </row>
    <row r="147" s="1" customFormat="1" spans="1:53">
      <c r="A147" s="6"/>
      <c r="B147" s="6"/>
      <c r="C147" s="9">
        <v>8</v>
      </c>
      <c r="D147" s="12">
        <v>21.7808438145161</v>
      </c>
      <c r="E147" s="13">
        <f t="shared" si="152"/>
        <v>22.5994427280645</v>
      </c>
      <c r="F147" s="9" t="s">
        <v>107</v>
      </c>
      <c r="G147" s="6">
        <v>9</v>
      </c>
      <c r="H147" s="11">
        <f t="shared" si="135"/>
        <v>21.7808438145161</v>
      </c>
      <c r="I147" s="11">
        <f t="shared" si="136"/>
        <v>294.930843814516</v>
      </c>
      <c r="J147" s="11">
        <f t="shared" si="137"/>
        <v>0.242375703166057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0.941471938332232</v>
      </c>
      <c r="P147" s="11">
        <f t="shared" si="140"/>
        <v>0.228189923064385</v>
      </c>
      <c r="Q147" s="17">
        <f t="shared" si="141"/>
        <v>0.0593293799967402</v>
      </c>
      <c r="R147" s="11">
        <f t="shared" si="142"/>
        <v>0.074022</v>
      </c>
      <c r="S147" s="18">
        <f t="shared" si="143"/>
        <v>0.801510091550353</v>
      </c>
      <c r="T147" s="3">
        <v>0.01</v>
      </c>
      <c r="U147" s="19">
        <f t="shared" si="144"/>
        <v>0.00801510091550353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0.0179651009155035</v>
      </c>
      <c r="AU147" s="27">
        <f t="shared" si="148"/>
        <v>28.47</v>
      </c>
      <c r="AV147" s="1">
        <f t="shared" si="149"/>
        <v>0.26</v>
      </c>
      <c r="AW147" s="2">
        <f t="shared" si="154"/>
        <v>0.35</v>
      </c>
      <c r="AX147" s="1">
        <f t="shared" si="150"/>
        <v>311.841078142356</v>
      </c>
      <c r="AZ147" s="2">
        <f t="shared" si="155"/>
        <v>0.0333333333333333</v>
      </c>
      <c r="BA147" s="1">
        <f t="shared" si="151"/>
        <v>29.699150299272</v>
      </c>
    </row>
    <row r="148" s="1" customFormat="1" spans="1:53">
      <c r="A148" s="6"/>
      <c r="B148" s="6"/>
      <c r="C148" s="9">
        <v>9</v>
      </c>
      <c r="D148" s="12">
        <v>14.0424798518</v>
      </c>
      <c r="E148" s="13">
        <f t="shared" si="152"/>
        <v>21.7808438145161</v>
      </c>
      <c r="F148" s="9" t="s">
        <v>107</v>
      </c>
      <c r="G148" s="6">
        <v>10</v>
      </c>
      <c r="H148" s="11">
        <f t="shared" si="135"/>
        <v>14.0424798518</v>
      </c>
      <c r="I148" s="11">
        <f t="shared" si="136"/>
        <v>287.1924798518</v>
      </c>
      <c r="J148" s="11">
        <f t="shared" si="137"/>
        <v>0.099577512469141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0.997982015267846</v>
      </c>
      <c r="P148" s="11">
        <f t="shared" si="140"/>
        <v>0.0993765665693124</v>
      </c>
      <c r="Q148" s="17">
        <f t="shared" si="141"/>
        <v>0.0258379073080212</v>
      </c>
      <c r="R148" s="11">
        <f t="shared" si="142"/>
        <v>0.074022</v>
      </c>
      <c r="S148" s="18">
        <f t="shared" si="143"/>
        <v>0.349057135824771</v>
      </c>
      <c r="T148" s="3">
        <v>0.01</v>
      </c>
      <c r="U148" s="19">
        <f t="shared" si="144"/>
        <v>0.00349057135824771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0.00898057135824772</v>
      </c>
      <c r="AU148" s="27">
        <f t="shared" si="148"/>
        <v>28.47</v>
      </c>
      <c r="AV148" s="1">
        <f t="shared" si="149"/>
        <v>0.26</v>
      </c>
      <c r="AW148" s="2">
        <f t="shared" si="154"/>
        <v>0.35</v>
      </c>
      <c r="AX148" s="1">
        <f t="shared" si="150"/>
        <v>155.88618554731</v>
      </c>
      <c r="AZ148" s="2">
        <f t="shared" si="155"/>
        <v>0.0333333333333333</v>
      </c>
      <c r="BA148" s="1">
        <f t="shared" si="151"/>
        <v>14.8463033854581</v>
      </c>
    </row>
    <row r="149" s="1" customFormat="1" spans="1:53">
      <c r="A149" s="6"/>
      <c r="B149" s="6"/>
      <c r="C149" s="9">
        <v>10</v>
      </c>
      <c r="D149" s="12">
        <v>8.45630268432258</v>
      </c>
      <c r="E149" s="13">
        <f t="shared" si="152"/>
        <v>14.0424798518</v>
      </c>
      <c r="F149" s="9" t="s">
        <v>107</v>
      </c>
      <c r="G149" s="6">
        <v>11</v>
      </c>
      <c r="H149" s="11">
        <f t="shared" si="135"/>
        <v>8.45630268432258</v>
      </c>
      <c r="I149" s="11">
        <f t="shared" si="136"/>
        <v>281.606302684323</v>
      </c>
      <c r="J149" s="11">
        <f t="shared" si="137"/>
        <v>0.0508256493878333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0.853675176263607</v>
      </c>
      <c r="O149" s="11">
        <f t="shared" si="153"/>
        <v>0.329630272434927</v>
      </c>
      <c r="P149" s="11">
        <f t="shared" si="140"/>
        <v>0.0167536726543935</v>
      </c>
      <c r="Q149" s="17">
        <f t="shared" si="141"/>
        <v>0.00435595489014232</v>
      </c>
      <c r="R149" s="11">
        <f t="shared" si="142"/>
        <v>0.074022</v>
      </c>
      <c r="S149" s="18">
        <f t="shared" si="143"/>
        <v>0.0588467602894048</v>
      </c>
      <c r="T149" s="3">
        <v>0.01</v>
      </c>
      <c r="U149" s="19">
        <f t="shared" si="144"/>
        <v>0.000588467602894048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0.00607846760289405</v>
      </c>
      <c r="AU149" s="27">
        <f t="shared" si="148"/>
        <v>28.47</v>
      </c>
      <c r="AV149" s="1">
        <f t="shared" si="149"/>
        <v>0.26</v>
      </c>
      <c r="AW149" s="2">
        <f t="shared" si="154"/>
        <v>0.35</v>
      </c>
      <c r="AX149" s="1">
        <f t="shared" si="150"/>
        <v>105.511007127384</v>
      </c>
      <c r="AZ149" s="2">
        <f t="shared" si="155"/>
        <v>0.0333333333333333</v>
      </c>
      <c r="BA149" s="1">
        <f t="shared" si="151"/>
        <v>10.0486673454651</v>
      </c>
    </row>
    <row r="150" s="1" customFormat="1" spans="1:54">
      <c r="A150" s="6"/>
      <c r="B150" s="6"/>
      <c r="C150" s="9">
        <v>11</v>
      </c>
      <c r="D150" s="12">
        <v>1.50708077043333</v>
      </c>
      <c r="E150" s="13">
        <f t="shared" si="152"/>
        <v>8.45630268432258</v>
      </c>
      <c r="F150" s="9" t="s">
        <v>109</v>
      </c>
      <c r="G150" s="6">
        <v>12</v>
      </c>
      <c r="H150" s="11">
        <f t="shared" si="135"/>
        <v>1.50708077043333</v>
      </c>
      <c r="I150" s="11">
        <f t="shared" si="136"/>
        <v>274.657080770433</v>
      </c>
      <c r="J150" s="11">
        <f t="shared" si="137"/>
        <v>0.0211910938616523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0.597576599780533</v>
      </c>
      <c r="P150" s="11">
        <f t="shared" si="140"/>
        <v>0.0126633018154763</v>
      </c>
      <c r="Q150" s="17">
        <f t="shared" si="141"/>
        <v>0.00329245847202385</v>
      </c>
      <c r="R150" s="11">
        <f t="shared" si="142"/>
        <v>0.074022</v>
      </c>
      <c r="S150" s="18">
        <f t="shared" si="143"/>
        <v>0.0444794584315994</v>
      </c>
      <c r="T150" s="3">
        <v>0.01</v>
      </c>
      <c r="U150" s="19">
        <f t="shared" si="144"/>
        <v>0.000444794584315994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0.00593479458431599</v>
      </c>
      <c r="AU150" s="27">
        <f t="shared" si="148"/>
        <v>28.47</v>
      </c>
      <c r="AV150" s="1">
        <f t="shared" si="149"/>
        <v>0.26</v>
      </c>
      <c r="AW150" s="2">
        <f t="shared" si="154"/>
        <v>0.35</v>
      </c>
      <c r="AX150" s="1">
        <f t="shared" si="150"/>
        <v>103.017108026896</v>
      </c>
      <c r="AY150" s="1">
        <f>SUM(AX139:AX150)</f>
        <v>2120.0684574914</v>
      </c>
      <c r="AZ150" s="2">
        <f t="shared" si="155"/>
        <v>0.0333333333333333</v>
      </c>
      <c r="BA150" s="1">
        <f t="shared" si="151"/>
        <v>9.81115314541866</v>
      </c>
      <c r="BB150" s="1">
        <f>SUM(BA139:BA150)</f>
        <v>201.911281665847</v>
      </c>
    </row>
    <row r="151" s="1" customFormat="1" spans="1:46">
      <c r="A151" s="6"/>
      <c r="B151" s="6"/>
      <c r="C151" s="9">
        <v>12</v>
      </c>
      <c r="D151" s="12">
        <v>-7.29405626477419</v>
      </c>
      <c r="E151" s="13">
        <f t="shared" si="152"/>
        <v>1.50708077043333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6" t="s">
        <v>77</v>
      </c>
      <c r="T152" s="16"/>
      <c r="U152" s="16"/>
      <c r="V152" s="16" t="s">
        <v>78</v>
      </c>
      <c r="W152" s="16"/>
      <c r="X152" s="16"/>
      <c r="Y152" s="16" t="s">
        <v>79</v>
      </c>
      <c r="Z152" s="16"/>
      <c r="AA152" s="16"/>
      <c r="AB152" s="16" t="s">
        <v>80</v>
      </c>
      <c r="AC152" s="16"/>
      <c r="AD152" s="16"/>
      <c r="AE152" s="16" t="s">
        <v>81</v>
      </c>
      <c r="AF152" s="16"/>
      <c r="AG152" s="16"/>
      <c r="AH152" s="16" t="s">
        <v>82</v>
      </c>
      <c r="AI152" s="16"/>
      <c r="AJ152" s="16"/>
      <c r="AK152" s="22" t="s">
        <v>114</v>
      </c>
      <c r="AL152" s="23"/>
      <c r="AM152" s="24"/>
      <c r="AN152" s="23" t="s">
        <v>115</v>
      </c>
      <c r="AO152" s="23"/>
      <c r="AP152" s="24"/>
      <c r="AQ152" s="16" t="s">
        <v>84</v>
      </c>
      <c r="AR152" s="16"/>
      <c r="AS152" s="16"/>
      <c r="AT152" s="2"/>
    </row>
    <row r="153" s="1" customFormat="1" spans="1:50">
      <c r="A153" s="8" t="s">
        <v>51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5" t="s">
        <v>91</v>
      </c>
      <c r="L153" s="15" t="s">
        <v>92</v>
      </c>
      <c r="M153" s="6" t="s">
        <v>93</v>
      </c>
      <c r="N153" s="15" t="s">
        <v>94</v>
      </c>
      <c r="O153" s="6" t="s">
        <v>95</v>
      </c>
      <c r="P153" s="6" t="s">
        <v>96</v>
      </c>
      <c r="Q153" s="15" t="s">
        <v>97</v>
      </c>
      <c r="R153" s="15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5" t="s">
        <v>99</v>
      </c>
      <c r="AR153" s="25" t="s">
        <v>100</v>
      </c>
      <c r="AS153" s="25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-4</v>
      </c>
      <c r="E154" s="9"/>
      <c r="F154" s="9"/>
      <c r="G154" s="6">
        <v>1</v>
      </c>
      <c r="H154" s="11">
        <f t="shared" ref="H154:H165" si="156">E155</f>
        <v>-4</v>
      </c>
      <c r="I154" s="11">
        <f t="shared" ref="I154:I165" si="157">H154+273.15</f>
        <v>269.15</v>
      </c>
      <c r="J154" s="11">
        <f t="shared" ref="J154:J165" si="158">EXP(($C$18*(I154-$C$16))/($C$19*I154*$C$16))</f>
        <v>0.0102597002578668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0.00778760410635822</v>
      </c>
      <c r="Q154" s="17">
        <f t="shared" ref="Q154:Q165" si="162">P154*$B$156</f>
        <v>0.00163539686233523</v>
      </c>
      <c r="R154" s="11">
        <f t="shared" ref="R154:R165" si="163">L154*$B$156</f>
        <v>0.1594000625</v>
      </c>
      <c r="S154" s="18">
        <f t="shared" ref="S154:S165" si="164">Q154/R154</f>
        <v>0.0102597002578668</v>
      </c>
      <c r="T154" s="3">
        <v>0.01</v>
      </c>
      <c r="U154" s="19">
        <f t="shared" ref="U154:U165" si="165">S154*T154</f>
        <v>0.000102597002578668</v>
      </c>
      <c r="V154" s="18"/>
      <c r="W154" s="3"/>
      <c r="X154" s="3"/>
      <c r="Y154" s="20"/>
      <c r="Z154" s="3"/>
      <c r="AA154" s="21"/>
      <c r="AB154" s="3"/>
      <c r="AC154" s="3"/>
      <c r="AD154" s="3"/>
      <c r="AE154" s="18">
        <v>0.001</v>
      </c>
      <c r="AF154" s="3">
        <v>0.49</v>
      </c>
      <c r="AG154" s="19">
        <f t="shared" ref="AG154:AG165" si="166">AF154*AE154</f>
        <v>0.00049</v>
      </c>
      <c r="AH154" s="29"/>
      <c r="AI154" s="3"/>
      <c r="AJ154" s="19"/>
      <c r="AK154" s="30"/>
      <c r="AL154" s="21"/>
      <c r="AM154" s="21"/>
      <c r="AN154" s="30"/>
      <c r="AO154" s="21"/>
      <c r="AP154" s="19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0.00559259700257867</v>
      </c>
      <c r="AU154" s="27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</v>
      </c>
      <c r="AX154" s="1">
        <f t="shared" ref="AX154:AX165" si="172">AW154*10000*AV154*0.67*AU154*AT154</f>
        <v>0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-7.67372852754839</v>
      </c>
      <c r="E155" s="13">
        <f t="shared" ref="E155:E166" si="173">D154</f>
        <v>-4</v>
      </c>
      <c r="F155" s="9" t="s">
        <v>107</v>
      </c>
      <c r="G155" s="6">
        <v>2</v>
      </c>
      <c r="H155" s="11">
        <f t="shared" si="156"/>
        <v>-7.67372852754839</v>
      </c>
      <c r="I155" s="11">
        <f t="shared" si="157"/>
        <v>265.476271472452</v>
      </c>
      <c r="J155" s="11">
        <f t="shared" si="158"/>
        <v>0.00621900498334586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1.51030822922698</v>
      </c>
      <c r="P155" s="11">
        <f t="shared" si="161"/>
        <v>0.00939261440395082</v>
      </c>
      <c r="Q155" s="17">
        <f t="shared" si="162"/>
        <v>0.00197244902482967</v>
      </c>
      <c r="R155" s="11">
        <f t="shared" si="163"/>
        <v>0.1594000625</v>
      </c>
      <c r="S155" s="18">
        <f t="shared" si="164"/>
        <v>0.0123742048396604</v>
      </c>
      <c r="T155" s="3">
        <v>0.01</v>
      </c>
      <c r="U155" s="19">
        <f t="shared" si="165"/>
        <v>0.000123742048396604</v>
      </c>
      <c r="V155" s="18"/>
      <c r="W155" s="3"/>
      <c r="X155" s="3"/>
      <c r="Y155" s="20"/>
      <c r="Z155" s="3"/>
      <c r="AA155" s="21"/>
      <c r="AB155" s="3"/>
      <c r="AC155" s="3"/>
      <c r="AD155" s="3"/>
      <c r="AE155" s="18">
        <v>0.001</v>
      </c>
      <c r="AF155" s="3">
        <v>0.49</v>
      </c>
      <c r="AG155" s="19">
        <f t="shared" si="166"/>
        <v>0.00049</v>
      </c>
      <c r="AH155" s="29"/>
      <c r="AI155" s="3"/>
      <c r="AJ155" s="19"/>
      <c r="AK155" s="30"/>
      <c r="AL155" s="21"/>
      <c r="AM155" s="21"/>
      <c r="AN155" s="30"/>
      <c r="AO155" s="21"/>
      <c r="AP155" s="19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0.0056137420483966</v>
      </c>
      <c r="AU155" s="27">
        <f t="shared" si="169"/>
        <v>75.9047916666667</v>
      </c>
      <c r="AV155" s="1">
        <f t="shared" si="170"/>
        <v>0.21</v>
      </c>
      <c r="AW155" s="2">
        <f t="shared" si="171"/>
        <v>0</v>
      </c>
      <c r="AX155" s="1">
        <f t="shared" si="172"/>
        <v>0</v>
      </c>
      <c r="AZ155" s="2"/>
    </row>
    <row r="156" s="1" customFormat="1" spans="1:52">
      <c r="A156" s="6" t="s">
        <v>70</v>
      </c>
      <c r="B156" s="6">
        <f>G13</f>
        <v>0.21</v>
      </c>
      <c r="C156" s="9">
        <v>2</v>
      </c>
      <c r="D156" s="12">
        <v>-3.98270583032143</v>
      </c>
      <c r="E156" s="13">
        <f t="shared" si="173"/>
        <v>-7.67372852754839</v>
      </c>
      <c r="F156" s="9" t="s">
        <v>107</v>
      </c>
      <c r="G156" s="6">
        <v>3</v>
      </c>
      <c r="H156" s="11">
        <f t="shared" si="156"/>
        <v>-3.98270583032143</v>
      </c>
      <c r="I156" s="11">
        <f t="shared" si="157"/>
        <v>269.167294169679</v>
      </c>
      <c r="J156" s="11">
        <f t="shared" si="158"/>
        <v>0.0102835749786371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2.25996353148969</v>
      </c>
      <c r="P156" s="11">
        <f t="shared" si="161"/>
        <v>0.0232405044250597</v>
      </c>
      <c r="Q156" s="17">
        <f t="shared" si="162"/>
        <v>0.00488050592926254</v>
      </c>
      <c r="R156" s="11">
        <f t="shared" si="163"/>
        <v>0.1594000625</v>
      </c>
      <c r="S156" s="18">
        <f t="shared" si="164"/>
        <v>0.0306179674757815</v>
      </c>
      <c r="T156" s="3">
        <v>0.01</v>
      </c>
      <c r="U156" s="19">
        <f t="shared" si="165"/>
        <v>0.000306179674757815</v>
      </c>
      <c r="V156" s="18"/>
      <c r="W156" s="3"/>
      <c r="X156" s="3"/>
      <c r="Y156" s="20"/>
      <c r="Z156" s="3"/>
      <c r="AA156" s="21"/>
      <c r="AB156" s="3"/>
      <c r="AC156" s="3"/>
      <c r="AD156" s="3"/>
      <c r="AE156" s="18">
        <v>0.001</v>
      </c>
      <c r="AF156" s="3">
        <v>0.49</v>
      </c>
      <c r="AG156" s="19">
        <f t="shared" si="166"/>
        <v>0.00049</v>
      </c>
      <c r="AH156" s="29"/>
      <c r="AI156" s="3"/>
      <c r="AJ156" s="19"/>
      <c r="AK156" s="30"/>
      <c r="AL156" s="21"/>
      <c r="AM156" s="21"/>
      <c r="AN156" s="30"/>
      <c r="AO156" s="21"/>
      <c r="AP156" s="19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0.00579617967475781</v>
      </c>
      <c r="AU156" s="27">
        <f t="shared" si="169"/>
        <v>75.9047916666667</v>
      </c>
      <c r="AV156" s="1">
        <f t="shared" si="170"/>
        <v>0.21</v>
      </c>
      <c r="AW156" s="2">
        <f t="shared" si="171"/>
        <v>0</v>
      </c>
      <c r="AX156" s="1">
        <f t="shared" si="172"/>
        <v>0</v>
      </c>
      <c r="AZ156" s="2"/>
    </row>
    <row r="157" s="1" customFormat="1" spans="1:52">
      <c r="A157" s="6"/>
      <c r="B157" s="6"/>
      <c r="C157" s="9">
        <v>3</v>
      </c>
      <c r="D157" s="12">
        <v>8.77160237593548</v>
      </c>
      <c r="E157" s="13">
        <f t="shared" si="173"/>
        <v>-3.98270583032143</v>
      </c>
      <c r="F157" s="9" t="s">
        <v>107</v>
      </c>
      <c r="G157" s="6">
        <v>4</v>
      </c>
      <c r="H157" s="11">
        <f t="shared" si="156"/>
        <v>8.77160237593548</v>
      </c>
      <c r="I157" s="11">
        <f t="shared" si="157"/>
        <v>281.921602375935</v>
      </c>
      <c r="J157" s="11">
        <f t="shared" si="158"/>
        <v>0.0528295471271349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2.9957709437313</v>
      </c>
      <c r="P157" s="11">
        <f t="shared" si="161"/>
        <v>0.158265222253954</v>
      </c>
      <c r="Q157" s="17">
        <f t="shared" si="162"/>
        <v>0.0332356966733304</v>
      </c>
      <c r="R157" s="11">
        <f t="shared" si="163"/>
        <v>0.1594000625</v>
      </c>
      <c r="S157" s="18">
        <f t="shared" si="164"/>
        <v>0.20850491619682</v>
      </c>
      <c r="T157" s="3">
        <v>0.01</v>
      </c>
      <c r="U157" s="19">
        <f t="shared" si="165"/>
        <v>0.0020850491619682</v>
      </c>
      <c r="V157" s="18"/>
      <c r="W157" s="3"/>
      <c r="X157" s="3"/>
      <c r="Y157" s="20"/>
      <c r="Z157" s="3"/>
      <c r="AA157" s="21"/>
      <c r="AB157" s="3"/>
      <c r="AC157" s="3"/>
      <c r="AD157" s="3"/>
      <c r="AE157" s="18">
        <v>0.001</v>
      </c>
      <c r="AF157" s="3">
        <v>0.49</v>
      </c>
      <c r="AG157" s="19">
        <f t="shared" si="166"/>
        <v>0.00049</v>
      </c>
      <c r="AH157" s="29"/>
      <c r="AI157" s="3"/>
      <c r="AJ157" s="19"/>
      <c r="AK157" s="30"/>
      <c r="AL157" s="21"/>
      <c r="AM157" s="21"/>
      <c r="AN157" s="30"/>
      <c r="AO157" s="21"/>
      <c r="AP157" s="19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0.0075750491619682</v>
      </c>
      <c r="AU157" s="27">
        <f t="shared" si="169"/>
        <v>75.9047916666667</v>
      </c>
      <c r="AV157" s="1">
        <f t="shared" si="170"/>
        <v>0.21</v>
      </c>
      <c r="AW157" s="2">
        <f t="shared" si="171"/>
        <v>0</v>
      </c>
      <c r="AX157" s="1">
        <f t="shared" si="172"/>
        <v>0</v>
      </c>
      <c r="AZ157" s="2"/>
    </row>
    <row r="158" s="1" customFormat="1" spans="1:52">
      <c r="A158" s="6"/>
      <c r="B158" s="6"/>
      <c r="C158" s="9">
        <v>4</v>
      </c>
      <c r="D158" s="12">
        <v>12.2724032124333</v>
      </c>
      <c r="E158" s="13">
        <f t="shared" si="173"/>
        <v>8.77160237593548</v>
      </c>
      <c r="F158" s="9" t="s">
        <v>107</v>
      </c>
      <c r="G158" s="6">
        <v>5</v>
      </c>
      <c r="H158" s="11">
        <f t="shared" si="156"/>
        <v>12.2724032124333</v>
      </c>
      <c r="I158" s="11">
        <f t="shared" si="157"/>
        <v>285.422403212433</v>
      </c>
      <c r="J158" s="11">
        <f t="shared" si="158"/>
        <v>0.0806953680509985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2.69563043540348</v>
      </c>
      <c r="O158" s="11">
        <f t="shared" si="174"/>
        <v>0.900923202740534</v>
      </c>
      <c r="P158" s="11">
        <f t="shared" si="161"/>
        <v>0.0727003294308317</v>
      </c>
      <c r="Q158" s="17">
        <f t="shared" si="162"/>
        <v>0.0152670691804747</v>
      </c>
      <c r="R158" s="11">
        <f t="shared" si="163"/>
        <v>0.1594000625</v>
      </c>
      <c r="S158" s="18">
        <f t="shared" si="164"/>
        <v>0.0957783136407156</v>
      </c>
      <c r="T158" s="3">
        <v>0.01</v>
      </c>
      <c r="U158" s="19">
        <f t="shared" si="165"/>
        <v>0.000957783136407156</v>
      </c>
      <c r="V158" s="18"/>
      <c r="W158" s="3"/>
      <c r="X158" s="3"/>
      <c r="Y158" s="20"/>
      <c r="Z158" s="3"/>
      <c r="AA158" s="21"/>
      <c r="AB158" s="3"/>
      <c r="AC158" s="3"/>
      <c r="AD158" s="3"/>
      <c r="AE158" s="18">
        <v>0.005</v>
      </c>
      <c r="AF158" s="3">
        <v>0.49</v>
      </c>
      <c r="AG158" s="19">
        <f t="shared" si="166"/>
        <v>0.00245</v>
      </c>
      <c r="AH158" s="29"/>
      <c r="AI158" s="3"/>
      <c r="AJ158" s="19"/>
      <c r="AK158" s="30"/>
      <c r="AL158" s="21"/>
      <c r="AM158" s="21"/>
      <c r="AN158" s="30"/>
      <c r="AO158" s="21"/>
      <c r="AP158" s="19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0.0109077831364072</v>
      </c>
      <c r="AU158" s="27">
        <f t="shared" si="169"/>
        <v>75.9047916666667</v>
      </c>
      <c r="AV158" s="1">
        <f t="shared" si="170"/>
        <v>0.21</v>
      </c>
      <c r="AW158" s="2">
        <f t="shared" si="171"/>
        <v>0</v>
      </c>
      <c r="AX158" s="1">
        <f t="shared" si="172"/>
        <v>0</v>
      </c>
      <c r="AZ158" s="2"/>
    </row>
    <row r="159" s="1" customFormat="1" spans="1:52">
      <c r="A159" s="6"/>
      <c r="B159" s="6"/>
      <c r="C159" s="9">
        <v>5</v>
      </c>
      <c r="D159" s="12">
        <v>17.0771620539355</v>
      </c>
      <c r="E159" s="13">
        <f t="shared" si="173"/>
        <v>12.2724032124333</v>
      </c>
      <c r="F159" s="9" t="s">
        <v>109</v>
      </c>
      <c r="G159" s="6">
        <v>6</v>
      </c>
      <c r="H159" s="11">
        <f t="shared" si="156"/>
        <v>17.0771620539355</v>
      </c>
      <c r="I159" s="11">
        <f t="shared" si="157"/>
        <v>290.227162053936</v>
      </c>
      <c r="J159" s="11">
        <f t="shared" si="158"/>
        <v>0.141944720012861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1.58727078997637</v>
      </c>
      <c r="P159" s="11">
        <f t="shared" si="161"/>
        <v>0.225304707867789</v>
      </c>
      <c r="Q159" s="17">
        <f t="shared" si="162"/>
        <v>0.0473139886522357</v>
      </c>
      <c r="R159" s="11">
        <f t="shared" si="163"/>
        <v>0.1594000625</v>
      </c>
      <c r="S159" s="18">
        <f t="shared" si="164"/>
        <v>0.296825408410588</v>
      </c>
      <c r="T159" s="3">
        <v>0.01</v>
      </c>
      <c r="U159" s="19">
        <f t="shared" si="165"/>
        <v>0.00296825408410588</v>
      </c>
      <c r="V159" s="18"/>
      <c r="W159" s="3"/>
      <c r="X159" s="3"/>
      <c r="Y159" s="20"/>
      <c r="Z159" s="3"/>
      <c r="AA159" s="21"/>
      <c r="AB159" s="3"/>
      <c r="AC159" s="3"/>
      <c r="AD159" s="3"/>
      <c r="AE159" s="18">
        <v>0.005</v>
      </c>
      <c r="AF159" s="3">
        <v>0.49</v>
      </c>
      <c r="AG159" s="19">
        <f t="shared" si="166"/>
        <v>0.00245</v>
      </c>
      <c r="AH159" s="29"/>
      <c r="AI159" s="3"/>
      <c r="AJ159" s="19"/>
      <c r="AK159" s="30"/>
      <c r="AL159" s="21"/>
      <c r="AM159" s="21"/>
      <c r="AN159" s="30"/>
      <c r="AO159" s="21"/>
      <c r="AP159" s="19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0.0129182540841059</v>
      </c>
      <c r="AU159" s="27">
        <f t="shared" si="169"/>
        <v>75.9047916666667</v>
      </c>
      <c r="AV159" s="1">
        <f t="shared" si="170"/>
        <v>0.21</v>
      </c>
      <c r="AW159" s="2">
        <f t="shared" si="171"/>
        <v>0</v>
      </c>
      <c r="AX159" s="1">
        <f t="shared" si="172"/>
        <v>0</v>
      </c>
      <c r="AZ159" s="2"/>
    </row>
    <row r="160" s="1" customFormat="1" spans="1:52">
      <c r="A160" s="6"/>
      <c r="B160" s="6"/>
      <c r="C160" s="9">
        <v>6</v>
      </c>
      <c r="D160" s="12">
        <v>21.4586767673333</v>
      </c>
      <c r="E160" s="13">
        <f t="shared" si="173"/>
        <v>17.0771620539355</v>
      </c>
      <c r="F160" s="9" t="s">
        <v>107</v>
      </c>
      <c r="G160" s="6">
        <v>7</v>
      </c>
      <c r="H160" s="11">
        <f t="shared" si="156"/>
        <v>21.4586767673333</v>
      </c>
      <c r="I160" s="11">
        <f t="shared" si="157"/>
        <v>294.608676767333</v>
      </c>
      <c r="J160" s="11">
        <f t="shared" si="158"/>
        <v>0.233781524594173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2.12101399877525</v>
      </c>
      <c r="P160" s="11">
        <f t="shared" si="161"/>
        <v>0.495853886319262</v>
      </c>
      <c r="Q160" s="17">
        <f t="shared" si="162"/>
        <v>0.104129316127045</v>
      </c>
      <c r="R160" s="11">
        <f t="shared" si="163"/>
        <v>0.1594000625</v>
      </c>
      <c r="S160" s="18">
        <f t="shared" si="164"/>
        <v>0.653257686941277</v>
      </c>
      <c r="T160" s="3">
        <v>0.01</v>
      </c>
      <c r="U160" s="19">
        <f t="shared" si="165"/>
        <v>0.00653257686941277</v>
      </c>
      <c r="V160" s="18"/>
      <c r="W160" s="3"/>
      <c r="X160" s="3"/>
      <c r="Y160" s="20"/>
      <c r="Z160" s="3"/>
      <c r="AA160" s="21"/>
      <c r="AB160" s="3"/>
      <c r="AC160" s="3"/>
      <c r="AD160" s="3"/>
      <c r="AE160" s="18">
        <v>0.005</v>
      </c>
      <c r="AF160" s="3">
        <v>0.49</v>
      </c>
      <c r="AG160" s="19">
        <f t="shared" si="166"/>
        <v>0.00245</v>
      </c>
      <c r="AH160" s="29"/>
      <c r="AI160" s="3"/>
      <c r="AJ160" s="19"/>
      <c r="AK160" s="30"/>
      <c r="AL160" s="21"/>
      <c r="AM160" s="21"/>
      <c r="AN160" s="30"/>
      <c r="AO160" s="21"/>
      <c r="AP160" s="19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0.0164825768694128</v>
      </c>
      <c r="AU160" s="27">
        <f t="shared" si="169"/>
        <v>75.9047916666667</v>
      </c>
      <c r="AV160" s="1">
        <f t="shared" si="170"/>
        <v>0.21</v>
      </c>
      <c r="AW160" s="2">
        <f t="shared" si="171"/>
        <v>0</v>
      </c>
      <c r="AX160" s="1">
        <f t="shared" si="172"/>
        <v>0</v>
      </c>
      <c r="AZ160" s="2"/>
    </row>
    <row r="161" s="1" customFormat="1" spans="1:52">
      <c r="A161" s="6"/>
      <c r="B161" s="6"/>
      <c r="C161" s="9">
        <v>7</v>
      </c>
      <c r="D161" s="12">
        <v>22.5994427280645</v>
      </c>
      <c r="E161" s="13">
        <f t="shared" si="173"/>
        <v>21.4586767673333</v>
      </c>
      <c r="F161" s="9" t="s">
        <v>107</v>
      </c>
      <c r="G161" s="6">
        <v>8</v>
      </c>
      <c r="H161" s="11">
        <f t="shared" si="156"/>
        <v>22.5994427280645</v>
      </c>
      <c r="I161" s="11">
        <f t="shared" si="157"/>
        <v>295.749442728064</v>
      </c>
      <c r="J161" s="11">
        <f t="shared" si="158"/>
        <v>0.265567025002292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2.38420802912265</v>
      </c>
      <c r="P161" s="11">
        <f t="shared" si="161"/>
        <v>0.633167033280682</v>
      </c>
      <c r="Q161" s="17">
        <f t="shared" si="162"/>
        <v>0.132965076988943</v>
      </c>
      <c r="R161" s="11">
        <f t="shared" si="163"/>
        <v>0.1594000625</v>
      </c>
      <c r="S161" s="18">
        <f t="shared" si="164"/>
        <v>0.834159503475371</v>
      </c>
      <c r="T161" s="3">
        <v>0.01</v>
      </c>
      <c r="U161" s="19">
        <f t="shared" si="165"/>
        <v>0.00834159503475371</v>
      </c>
      <c r="V161" s="18"/>
      <c r="W161" s="3"/>
      <c r="X161" s="3"/>
      <c r="Y161" s="20"/>
      <c r="Z161" s="3"/>
      <c r="AA161" s="21"/>
      <c r="AB161" s="3"/>
      <c r="AC161" s="3"/>
      <c r="AD161" s="3"/>
      <c r="AE161" s="18">
        <v>0.005</v>
      </c>
      <c r="AF161" s="3">
        <v>0.49</v>
      </c>
      <c r="AG161" s="19">
        <f t="shared" si="166"/>
        <v>0.00245</v>
      </c>
      <c r="AH161" s="29"/>
      <c r="AI161" s="3"/>
      <c r="AJ161" s="19"/>
      <c r="AK161" s="30"/>
      <c r="AL161" s="21"/>
      <c r="AM161" s="21"/>
      <c r="AN161" s="30"/>
      <c r="AO161" s="21"/>
      <c r="AP161" s="19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0.0182915950347537</v>
      </c>
      <c r="AU161" s="27">
        <f t="shared" si="169"/>
        <v>75.9047916666667</v>
      </c>
      <c r="AV161" s="1">
        <f t="shared" si="170"/>
        <v>0.21</v>
      </c>
      <c r="AW161" s="2">
        <f t="shared" si="171"/>
        <v>0</v>
      </c>
      <c r="AX161" s="1">
        <f t="shared" si="172"/>
        <v>0</v>
      </c>
      <c r="AZ161" s="2"/>
    </row>
    <row r="162" s="1" customFormat="1" spans="1:52">
      <c r="A162" s="6"/>
      <c r="B162" s="6"/>
      <c r="C162" s="9">
        <v>8</v>
      </c>
      <c r="D162" s="12">
        <v>21.7808438145161</v>
      </c>
      <c r="E162" s="13">
        <f t="shared" si="173"/>
        <v>22.5994427280645</v>
      </c>
      <c r="F162" s="9" t="s">
        <v>107</v>
      </c>
      <c r="G162" s="6">
        <v>9</v>
      </c>
      <c r="H162" s="11">
        <f t="shared" si="156"/>
        <v>21.7808438145161</v>
      </c>
      <c r="I162" s="11">
        <f t="shared" si="157"/>
        <v>294.930843814516</v>
      </c>
      <c r="J162" s="11">
        <f t="shared" si="158"/>
        <v>0.242375703166057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2.51008891250864</v>
      </c>
      <c r="P162" s="11">
        <f t="shared" si="161"/>
        <v>0.608384565178605</v>
      </c>
      <c r="Q162" s="17">
        <f t="shared" si="162"/>
        <v>0.127760758687507</v>
      </c>
      <c r="R162" s="11">
        <f t="shared" si="163"/>
        <v>0.1594000625</v>
      </c>
      <c r="S162" s="18">
        <f t="shared" si="164"/>
        <v>0.801510091550353</v>
      </c>
      <c r="T162" s="3">
        <v>0.01</v>
      </c>
      <c r="U162" s="19">
        <f t="shared" si="165"/>
        <v>0.00801510091550353</v>
      </c>
      <c r="V162" s="18"/>
      <c r="W162" s="3"/>
      <c r="X162" s="3"/>
      <c r="Y162" s="20"/>
      <c r="Z162" s="3"/>
      <c r="AA162" s="21"/>
      <c r="AB162" s="3"/>
      <c r="AC162" s="3"/>
      <c r="AD162" s="3"/>
      <c r="AE162" s="18">
        <v>0.005</v>
      </c>
      <c r="AF162" s="3">
        <v>0.49</v>
      </c>
      <c r="AG162" s="19">
        <f t="shared" si="166"/>
        <v>0.00245</v>
      </c>
      <c r="AH162" s="29"/>
      <c r="AI162" s="3"/>
      <c r="AJ162" s="19"/>
      <c r="AK162" s="30"/>
      <c r="AL162" s="21"/>
      <c r="AM162" s="21"/>
      <c r="AN162" s="30"/>
      <c r="AO162" s="21"/>
      <c r="AP162" s="19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0.0179651009155035</v>
      </c>
      <c r="AU162" s="27">
        <f t="shared" si="169"/>
        <v>75.9047916666667</v>
      </c>
      <c r="AV162" s="1">
        <f t="shared" si="170"/>
        <v>0.21</v>
      </c>
      <c r="AW162" s="2">
        <f t="shared" si="171"/>
        <v>0</v>
      </c>
      <c r="AX162" s="1">
        <f t="shared" si="172"/>
        <v>0</v>
      </c>
      <c r="AZ162" s="2"/>
    </row>
    <row r="163" s="1" customFormat="1" spans="1:52">
      <c r="A163" s="6"/>
      <c r="B163" s="6"/>
      <c r="C163" s="9">
        <v>9</v>
      </c>
      <c r="D163" s="12">
        <v>14.0424798518</v>
      </c>
      <c r="E163" s="13">
        <f t="shared" si="173"/>
        <v>21.7808438145161</v>
      </c>
      <c r="F163" s="9" t="s">
        <v>107</v>
      </c>
      <c r="G163" s="6">
        <v>10</v>
      </c>
      <c r="H163" s="11">
        <f t="shared" si="156"/>
        <v>14.0424798518</v>
      </c>
      <c r="I163" s="11">
        <f t="shared" si="157"/>
        <v>287.1924798518</v>
      </c>
      <c r="J163" s="11">
        <f t="shared" si="158"/>
        <v>0.099577512469141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2.6607522639967</v>
      </c>
      <c r="P163" s="11">
        <f t="shared" si="161"/>
        <v>0.264951091745427</v>
      </c>
      <c r="Q163" s="17">
        <f t="shared" si="162"/>
        <v>0.0556397292665396</v>
      </c>
      <c r="R163" s="11">
        <f t="shared" si="163"/>
        <v>0.1594000625</v>
      </c>
      <c r="S163" s="18">
        <f t="shared" si="164"/>
        <v>0.349057135824772</v>
      </c>
      <c r="T163" s="3">
        <v>0.01</v>
      </c>
      <c r="U163" s="19">
        <f t="shared" si="165"/>
        <v>0.00349057135824772</v>
      </c>
      <c r="V163" s="18"/>
      <c r="W163" s="3"/>
      <c r="X163" s="3"/>
      <c r="Y163" s="20"/>
      <c r="Z163" s="3"/>
      <c r="AA163" s="21"/>
      <c r="AB163" s="3"/>
      <c r="AC163" s="3"/>
      <c r="AD163" s="3"/>
      <c r="AE163" s="18">
        <v>0.001</v>
      </c>
      <c r="AF163" s="3">
        <v>0.49</v>
      </c>
      <c r="AG163" s="19">
        <f t="shared" si="166"/>
        <v>0.00049</v>
      </c>
      <c r="AH163" s="29"/>
      <c r="AI163" s="3"/>
      <c r="AJ163" s="19"/>
      <c r="AK163" s="30"/>
      <c r="AL163" s="21"/>
      <c r="AM163" s="21"/>
      <c r="AN163" s="30"/>
      <c r="AO163" s="21"/>
      <c r="AP163" s="19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0.00898057135824772</v>
      </c>
      <c r="AU163" s="27">
        <f t="shared" si="169"/>
        <v>75.9047916666667</v>
      </c>
      <c r="AV163" s="1">
        <f t="shared" si="170"/>
        <v>0.21</v>
      </c>
      <c r="AW163" s="2">
        <f t="shared" si="171"/>
        <v>0</v>
      </c>
      <c r="AX163" s="1">
        <f t="shared" si="172"/>
        <v>0</v>
      </c>
      <c r="AZ163" s="2"/>
    </row>
    <row r="164" s="1" customFormat="1" spans="1:52">
      <c r="A164" s="6"/>
      <c r="B164" s="6"/>
      <c r="C164" s="9">
        <v>10</v>
      </c>
      <c r="D164" s="12">
        <v>8.45630268432258</v>
      </c>
      <c r="E164" s="13">
        <f t="shared" si="173"/>
        <v>14.0424798518</v>
      </c>
      <c r="F164" s="9" t="s">
        <v>107</v>
      </c>
      <c r="G164" s="6">
        <v>11</v>
      </c>
      <c r="H164" s="11">
        <f t="shared" si="156"/>
        <v>8.45630268432258</v>
      </c>
      <c r="I164" s="11">
        <f t="shared" si="157"/>
        <v>281.606302684323</v>
      </c>
      <c r="J164" s="11">
        <f t="shared" si="158"/>
        <v>0.0508256493878333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2.27601111363871</v>
      </c>
      <c r="O164" s="11">
        <f t="shared" si="174"/>
        <v>0.878837975279231</v>
      </c>
      <c r="P164" s="11">
        <f t="shared" si="161"/>
        <v>0.0446675108002554</v>
      </c>
      <c r="Q164" s="17">
        <f t="shared" si="162"/>
        <v>0.00938017726805364</v>
      </c>
      <c r="R164" s="11">
        <f t="shared" si="163"/>
        <v>0.1594000625</v>
      </c>
      <c r="S164" s="18">
        <f t="shared" si="164"/>
        <v>0.0588467602894048</v>
      </c>
      <c r="T164" s="3">
        <v>0.01</v>
      </c>
      <c r="U164" s="19">
        <f t="shared" si="165"/>
        <v>0.000588467602894048</v>
      </c>
      <c r="V164" s="18"/>
      <c r="W164" s="3"/>
      <c r="X164" s="3"/>
      <c r="Y164" s="20"/>
      <c r="Z164" s="3"/>
      <c r="AA164" s="21"/>
      <c r="AB164" s="3"/>
      <c r="AC164" s="3"/>
      <c r="AD164" s="3"/>
      <c r="AE164" s="18">
        <v>0.001</v>
      </c>
      <c r="AF164" s="3">
        <v>0.49</v>
      </c>
      <c r="AG164" s="19">
        <f t="shared" si="166"/>
        <v>0.00049</v>
      </c>
      <c r="AH164" s="29"/>
      <c r="AI164" s="3"/>
      <c r="AJ164" s="19"/>
      <c r="AK164" s="30"/>
      <c r="AL164" s="21"/>
      <c r="AM164" s="21"/>
      <c r="AN164" s="30"/>
      <c r="AO164" s="21"/>
      <c r="AP164" s="19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0.00607846760289405</v>
      </c>
      <c r="AU164" s="27">
        <f t="shared" si="169"/>
        <v>75.9047916666667</v>
      </c>
      <c r="AV164" s="1">
        <f t="shared" si="170"/>
        <v>0.21</v>
      </c>
      <c r="AW164" s="2">
        <f t="shared" si="171"/>
        <v>0</v>
      </c>
      <c r="AX164" s="1">
        <f t="shared" si="172"/>
        <v>0</v>
      </c>
      <c r="AZ164" s="2"/>
    </row>
    <row r="165" s="1" customFormat="1" spans="1:52">
      <c r="A165" s="6"/>
      <c r="B165" s="6"/>
      <c r="C165" s="9">
        <v>11</v>
      </c>
      <c r="D165" s="12">
        <v>1.50708077043333</v>
      </c>
      <c r="E165" s="13">
        <f t="shared" si="173"/>
        <v>8.45630268432258</v>
      </c>
      <c r="F165" s="9" t="s">
        <v>109</v>
      </c>
      <c r="G165" s="6">
        <v>12</v>
      </c>
      <c r="H165" s="11">
        <f t="shared" si="156"/>
        <v>1.50708077043333</v>
      </c>
      <c r="I165" s="11">
        <f t="shared" si="157"/>
        <v>274.657080770433</v>
      </c>
      <c r="J165" s="11">
        <f t="shared" si="158"/>
        <v>0.0211910938616523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1.59321838114564</v>
      </c>
      <c r="P165" s="11">
        <f t="shared" si="161"/>
        <v>0.0337620402569671</v>
      </c>
      <c r="Q165" s="17">
        <f t="shared" si="162"/>
        <v>0.00709002845396309</v>
      </c>
      <c r="R165" s="11">
        <f t="shared" si="163"/>
        <v>0.1594000625</v>
      </c>
      <c r="S165" s="18">
        <f t="shared" si="164"/>
        <v>0.0444794584315994</v>
      </c>
      <c r="T165" s="3">
        <v>0.01</v>
      </c>
      <c r="U165" s="19">
        <f t="shared" si="165"/>
        <v>0.000444794584315994</v>
      </c>
      <c r="V165" s="18"/>
      <c r="W165" s="3"/>
      <c r="X165" s="3"/>
      <c r="Y165" s="20"/>
      <c r="Z165" s="3"/>
      <c r="AA165" s="21"/>
      <c r="AB165" s="3"/>
      <c r="AC165" s="3"/>
      <c r="AD165" s="3"/>
      <c r="AE165" s="18">
        <v>0.001</v>
      </c>
      <c r="AF165" s="3">
        <v>0.49</v>
      </c>
      <c r="AG165" s="19">
        <f t="shared" si="166"/>
        <v>0.00049</v>
      </c>
      <c r="AH165" s="29"/>
      <c r="AI165" s="3"/>
      <c r="AJ165" s="19"/>
      <c r="AK165" s="30"/>
      <c r="AL165" s="21"/>
      <c r="AM165" s="21"/>
      <c r="AN165" s="30"/>
      <c r="AO165" s="21"/>
      <c r="AP165" s="19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0.00593479458431599</v>
      </c>
      <c r="AU165" s="27">
        <f t="shared" si="169"/>
        <v>75.9047916666667</v>
      </c>
      <c r="AV165" s="1">
        <f t="shared" si="170"/>
        <v>0.21</v>
      </c>
      <c r="AW165" s="2">
        <f t="shared" si="171"/>
        <v>0</v>
      </c>
      <c r="AX165" s="1">
        <f t="shared" si="172"/>
        <v>0</v>
      </c>
      <c r="AY165" s="1">
        <f>SUM(AX154:AX165)</f>
        <v>0</v>
      </c>
      <c r="AZ165" s="2"/>
    </row>
    <row r="166" s="1" customFormat="1" spans="1:46">
      <c r="A166" s="6"/>
      <c r="B166" s="6"/>
      <c r="C166" s="9">
        <v>12</v>
      </c>
      <c r="D166" s="12">
        <v>-7.29405626477419</v>
      </c>
      <c r="E166" s="13">
        <f t="shared" si="173"/>
        <v>1.50708077043333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workbookViewId="0">
      <pane xSplit="4" topLeftCell="L1" activePane="topRight" state="frozen"/>
      <selection/>
      <selection pane="topRight" activeCell="AW1" sqref="N1:AW14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4" width="8.88888888888889" style="1"/>
    <col min="15" max="15" width="14.3333333333333" style="1"/>
    <col min="16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50">
      <c r="C1" s="3" t="s">
        <v>0</v>
      </c>
      <c r="D1" s="3" t="s">
        <v>1</v>
      </c>
      <c r="E1" s="3" t="s">
        <v>2</v>
      </c>
      <c r="F1" s="3" t="s">
        <v>3</v>
      </c>
      <c r="G1" s="3" t="s">
        <v>70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</row>
    <row r="2" s="1" customFormat="1" spans="1:50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</row>
    <row r="3" s="1" customFormat="1" spans="1:50">
      <c r="A3" s="4"/>
      <c r="B3" s="5" t="s">
        <v>41</v>
      </c>
      <c r="C3" s="3"/>
      <c r="D3" s="3"/>
      <c r="E3" s="3">
        <v>478.9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</row>
    <row r="4" s="1" customFormat="1" spans="1:50">
      <c r="A4" s="4"/>
      <c r="B4" s="5" t="s">
        <v>42</v>
      </c>
      <c r="C4" s="3"/>
      <c r="D4" s="3"/>
      <c r="E4" s="3">
        <v>157.1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</row>
    <row r="5" s="1" customFormat="1" spans="1:50">
      <c r="A5" s="4"/>
      <c r="B5" s="5" t="s">
        <v>43</v>
      </c>
      <c r="C5" s="3"/>
      <c r="D5" s="3"/>
      <c r="E5" s="3">
        <v>56.3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</row>
    <row r="6" s="1" customFormat="1" spans="1:50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</row>
    <row r="7" s="1" customFormat="1" spans="1:50">
      <c r="A7" s="4"/>
      <c r="B7" s="5" t="s">
        <v>45</v>
      </c>
      <c r="C7" s="3"/>
      <c r="D7" s="3"/>
      <c r="E7" s="3">
        <v>862.87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</row>
    <row r="8" s="1" customFormat="1" spans="1:50">
      <c r="A8" s="4"/>
      <c r="B8" s="5" t="s">
        <v>46</v>
      </c>
      <c r="C8" s="3"/>
      <c r="D8" s="3"/>
      <c r="E8" s="3">
        <v>5649.6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</row>
    <row r="9" s="1" customFormat="1" spans="1:50">
      <c r="A9" s="4" t="s">
        <v>47</v>
      </c>
      <c r="B9" s="5"/>
      <c r="C9" s="3"/>
      <c r="D9" s="3"/>
      <c r="E9" s="3">
        <v>689.18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</row>
    <row r="10" s="1" customFormat="1" spans="1:50">
      <c r="A10" s="4" t="s">
        <v>48</v>
      </c>
      <c r="B10" s="5"/>
      <c r="C10" s="3"/>
      <c r="D10" s="3"/>
      <c r="E10" s="3">
        <v>68.6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</row>
    <row r="11" s="1" customFormat="1" spans="1:50">
      <c r="A11" s="4" t="s">
        <v>49</v>
      </c>
      <c r="B11" s="5"/>
      <c r="C11" s="3"/>
      <c r="D11" s="3"/>
      <c r="E11" s="3">
        <v>20.8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</row>
    <row r="12" s="1" customFormat="1" spans="1:50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</row>
    <row r="13" s="1" customFormat="1" spans="1:50">
      <c r="A13" s="4" t="s">
        <v>51</v>
      </c>
      <c r="B13" s="5"/>
      <c r="C13" s="3"/>
      <c r="D13" s="3"/>
      <c r="E13" s="3">
        <v>11.7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</row>
    <row r="14" s="1" customFormat="1" spans="8:50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</row>
    <row r="15" s="1" customFormat="1" spans="14:50"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26"/>
      <c r="AS15" s="14"/>
      <c r="AT15" s="14" t="s">
        <v>122</v>
      </c>
      <c r="AU15" s="14" t="s">
        <v>123</v>
      </c>
      <c r="AV15" s="14"/>
      <c r="AW15"/>
      <c r="AX15"/>
    </row>
    <row r="16" s="1" customFormat="1" spans="1:46">
      <c r="A16" s="6" t="s">
        <v>52</v>
      </c>
      <c r="B16" s="6" t="s">
        <v>53</v>
      </c>
      <c r="C16" s="6">
        <v>308.16</v>
      </c>
      <c r="D16" s="6"/>
      <c r="E16" s="6"/>
      <c r="F16" s="6"/>
      <c r="G16" s="7" t="s">
        <v>54</v>
      </c>
      <c r="H16" s="7" t="s">
        <v>55</v>
      </c>
      <c r="I16" s="7">
        <f>AV40+AV55+AV71+AV87+AV102+BB118+AY134+AY150+BB150+AY165+AG118</f>
        <v>27918246.5984798</v>
      </c>
      <c r="J16" s="7" t="s">
        <v>35</v>
      </c>
      <c r="K16" s="7">
        <f>I16/(10000*1000)</f>
        <v>2.79182465984798</v>
      </c>
      <c r="L16" s="7" t="s">
        <v>56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57</v>
      </c>
      <c r="B17" s="6" t="s">
        <v>53</v>
      </c>
      <c r="C17" s="6"/>
      <c r="D17" s="6"/>
      <c r="E17" s="6"/>
      <c r="F17" s="6"/>
      <c r="G17" s="7"/>
      <c r="H17" s="7" t="s">
        <v>58</v>
      </c>
      <c r="I17" s="7">
        <v>37918601.0833367</v>
      </c>
      <c r="J17" s="7" t="s">
        <v>35</v>
      </c>
      <c r="K17" s="7">
        <f>I17/(10000*1000)</f>
        <v>3.79186010833367</v>
      </c>
      <c r="L17" s="7" t="s">
        <v>56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59</v>
      </c>
      <c r="B18" s="6" t="s">
        <v>60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61</v>
      </c>
      <c r="B19" s="6" t="s">
        <v>62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121</v>
      </c>
      <c r="AT19" s="2"/>
    </row>
    <row r="20" s="1" customFormat="1" spans="1:46">
      <c r="A20" s="6" t="s">
        <v>64</v>
      </c>
      <c r="B20" s="6" t="s">
        <v>65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67</v>
      </c>
      <c r="B21" s="6" t="s">
        <v>65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70</v>
      </c>
      <c r="B22" s="6" t="s">
        <v>71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72</v>
      </c>
      <c r="B23" s="6" t="s">
        <v>73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74</v>
      </c>
      <c r="B24" s="6" t="s">
        <v>69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75</v>
      </c>
      <c r="B25" s="6" t="s">
        <v>76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6" t="s">
        <v>77</v>
      </c>
      <c r="T27" s="16"/>
      <c r="U27" s="16"/>
      <c r="V27" s="16" t="s">
        <v>78</v>
      </c>
      <c r="W27" s="16"/>
      <c r="X27" s="16"/>
      <c r="Y27" s="16" t="s">
        <v>79</v>
      </c>
      <c r="Z27" s="16"/>
      <c r="AA27" s="16"/>
      <c r="AB27" s="16" t="s">
        <v>80</v>
      </c>
      <c r="AC27" s="16"/>
      <c r="AD27" s="16"/>
      <c r="AE27" s="16" t="s">
        <v>81</v>
      </c>
      <c r="AF27" s="16"/>
      <c r="AG27" s="16"/>
      <c r="AH27" s="16" t="s">
        <v>82</v>
      </c>
      <c r="AI27" s="16"/>
      <c r="AJ27" s="16"/>
      <c r="AK27" s="22" t="s">
        <v>83</v>
      </c>
      <c r="AL27" s="23"/>
      <c r="AM27" s="24"/>
      <c r="AN27" s="16" t="s">
        <v>84</v>
      </c>
      <c r="AO27" s="16"/>
      <c r="AP27" s="16"/>
      <c r="AT27" s="2"/>
    </row>
    <row r="28" s="1" customFormat="1" spans="1:47">
      <c r="A28" s="8" t="s">
        <v>42</v>
      </c>
      <c r="B28" s="8"/>
      <c r="C28" s="9" t="s">
        <v>85</v>
      </c>
      <c r="D28" s="9" t="s">
        <v>86</v>
      </c>
      <c r="E28" s="9" t="s">
        <v>87</v>
      </c>
      <c r="F28" s="9" t="s">
        <v>88</v>
      </c>
      <c r="G28" s="6" t="s">
        <v>85</v>
      </c>
      <c r="H28" s="6" t="s">
        <v>87</v>
      </c>
      <c r="I28" s="6" t="s">
        <v>89</v>
      </c>
      <c r="J28" s="6" t="s">
        <v>90</v>
      </c>
      <c r="K28" s="15" t="s">
        <v>91</v>
      </c>
      <c r="L28" s="15" t="s">
        <v>92</v>
      </c>
      <c r="M28" s="6" t="s">
        <v>93</v>
      </c>
      <c r="N28" s="15" t="s">
        <v>94</v>
      </c>
      <c r="O28" s="6" t="s">
        <v>95</v>
      </c>
      <c r="P28" s="6" t="s">
        <v>96</v>
      </c>
      <c r="Q28" s="15" t="s">
        <v>97</v>
      </c>
      <c r="R28" s="15" t="s">
        <v>98</v>
      </c>
      <c r="S28" s="4" t="s">
        <v>99</v>
      </c>
      <c r="T28" s="3" t="s">
        <v>100</v>
      </c>
      <c r="U28" s="3"/>
      <c r="V28" s="4" t="s">
        <v>99</v>
      </c>
      <c r="W28" s="3" t="s">
        <v>100</v>
      </c>
      <c r="X28" s="3"/>
      <c r="Y28" s="4" t="s">
        <v>99</v>
      </c>
      <c r="Z28" s="3" t="s">
        <v>100</v>
      </c>
      <c r="AA28" s="3"/>
      <c r="AB28" s="4" t="s">
        <v>99</v>
      </c>
      <c r="AC28" s="3" t="s">
        <v>100</v>
      </c>
      <c r="AD28" s="3"/>
      <c r="AE28" s="4" t="s">
        <v>99</v>
      </c>
      <c r="AF28" s="3" t="s">
        <v>100</v>
      </c>
      <c r="AG28" s="3"/>
      <c r="AH28" s="4" t="s">
        <v>99</v>
      </c>
      <c r="AI28" s="3" t="s">
        <v>100</v>
      </c>
      <c r="AJ28" s="3"/>
      <c r="AK28" s="4" t="s">
        <v>99</v>
      </c>
      <c r="AL28" s="3" t="s">
        <v>100</v>
      </c>
      <c r="AM28" s="3"/>
      <c r="AN28" s="25" t="s">
        <v>99</v>
      </c>
      <c r="AO28" s="25" t="s">
        <v>100</v>
      </c>
      <c r="AP28" s="25"/>
      <c r="AQ28" s="1" t="s">
        <v>101</v>
      </c>
      <c r="AR28" s="1" t="s">
        <v>102</v>
      </c>
      <c r="AS28" s="1" t="s">
        <v>70</v>
      </c>
      <c r="AT28" s="2" t="s">
        <v>103</v>
      </c>
      <c r="AU28" s="1" t="s">
        <v>104</v>
      </c>
    </row>
    <row r="29" s="1" customFormat="1" spans="1:47">
      <c r="A29" s="6" t="s">
        <v>105</v>
      </c>
      <c r="B29" s="6">
        <f>F4</f>
        <v>1433.9025</v>
      </c>
      <c r="C29" s="9" t="s">
        <v>106</v>
      </c>
      <c r="D29" s="10">
        <v>-9</v>
      </c>
      <c r="E29" s="9"/>
      <c r="F29" s="9"/>
      <c r="G29" s="6">
        <v>1</v>
      </c>
      <c r="H29" s="11">
        <f t="shared" ref="H29:H40" si="0">E30</f>
        <v>-9</v>
      </c>
      <c r="I29" s="11">
        <f t="shared" ref="I29:I40" si="1">H29+273.15</f>
        <v>264.15</v>
      </c>
      <c r="J29" s="11">
        <f t="shared" ref="J29:J40" si="2">EXP(($C$18*(I29-$C$16))/($C$19*I29*$C$16))</f>
        <v>0.0051730365778654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107</v>
      </c>
      <c r="N29" s="6"/>
      <c r="O29" s="11">
        <f>L29</f>
        <v>1.19491875</v>
      </c>
      <c r="P29" s="11">
        <f t="shared" ref="P29:P40" si="5">O29*J29</f>
        <v>0.0061813584013272</v>
      </c>
      <c r="Q29" s="17">
        <f t="shared" ref="Q29:Q40" si="6">P29*$B$31</f>
        <v>0.00148352601631853</v>
      </c>
      <c r="R29" s="11">
        <f t="shared" ref="R29:R40" si="7">L29*$B$31</f>
        <v>0.2867805</v>
      </c>
      <c r="S29" s="18">
        <f t="shared" ref="S29:S40" si="8">Q29/R29</f>
        <v>0.0051730365778654</v>
      </c>
      <c r="T29" s="3">
        <v>0.01</v>
      </c>
      <c r="U29" s="19">
        <f t="shared" ref="U29:U40" si="9">S29*T29</f>
        <v>5.1730365778654e-5</v>
      </c>
      <c r="V29" s="18"/>
      <c r="W29" s="3"/>
      <c r="X29" s="19"/>
      <c r="Y29" s="20">
        <v>0.02</v>
      </c>
      <c r="Z29" s="3">
        <v>0.21</v>
      </c>
      <c r="AA29" s="21">
        <f t="shared" ref="AA29:AA40" si="10">Y29*Z29</f>
        <v>0.0042</v>
      </c>
      <c r="AB29" s="3">
        <v>0.01</v>
      </c>
      <c r="AC29" s="3">
        <v>0.29</v>
      </c>
      <c r="AD29" s="21">
        <f t="shared" ref="AD29:AD40" si="11">AB29*AC29</f>
        <v>0.0029</v>
      </c>
      <c r="AE29" s="18"/>
      <c r="AF29" s="3"/>
      <c r="AG29" s="19"/>
      <c r="AH29" s="18"/>
      <c r="AI29" s="3"/>
      <c r="AJ29" s="19"/>
      <c r="AK29" s="1">
        <v>0.1</v>
      </c>
      <c r="AL29" s="21">
        <v>0.11</v>
      </c>
      <c r="AM29" s="21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0.0219517303657787</v>
      </c>
      <c r="AR29" s="27">
        <f t="shared" ref="AR29:AR40" si="15">$B$29/12</f>
        <v>119.491875</v>
      </c>
      <c r="AS29" s="1">
        <f t="shared" ref="AS29:AS40" si="16">$B$31</f>
        <v>0.24</v>
      </c>
      <c r="AT29" s="2">
        <f>$E$4/12</f>
        <v>13.0916666666667</v>
      </c>
      <c r="AU29" s="1">
        <f t="shared" ref="AU29:AU40" si="17">AT29*10000*AS29*0.67*AR29*AQ29</f>
        <v>55218.9467847622</v>
      </c>
    </row>
    <row r="30" s="1" customFormat="1" spans="1:47">
      <c r="A30" s="6" t="s">
        <v>108</v>
      </c>
      <c r="B30" s="6">
        <v>1</v>
      </c>
      <c r="C30" s="9">
        <v>1</v>
      </c>
      <c r="D30" s="12">
        <v>-13.9462405103226</v>
      </c>
      <c r="E30" s="13">
        <f t="shared" ref="E30:E41" si="18">D29</f>
        <v>-9</v>
      </c>
      <c r="F30" s="9" t="s">
        <v>107</v>
      </c>
      <c r="G30" s="6">
        <v>2</v>
      </c>
      <c r="H30" s="11">
        <f t="shared" si="0"/>
        <v>-13.9462405103226</v>
      </c>
      <c r="I30" s="11">
        <f t="shared" si="1"/>
        <v>259.203759489677</v>
      </c>
      <c r="J30" s="11">
        <f t="shared" si="2"/>
        <v>0.00256014827149118</v>
      </c>
      <c r="K30" s="11">
        <f t="shared" si="3"/>
        <v>119.491875</v>
      </c>
      <c r="L30" s="11">
        <f t="shared" si="4"/>
        <v>1.19491875</v>
      </c>
      <c r="M30" s="6" t="s">
        <v>107</v>
      </c>
      <c r="N30" s="6"/>
      <c r="O30" s="11">
        <f t="shared" ref="O30:O40" si="19">L30+O29-P29-N30</f>
        <v>2.38365614159867</v>
      </c>
      <c r="P30" s="11">
        <f t="shared" si="5"/>
        <v>0.00610251315074319</v>
      </c>
      <c r="Q30" s="17">
        <f t="shared" si="6"/>
        <v>0.00146460315617837</v>
      </c>
      <c r="R30" s="11">
        <f t="shared" si="7"/>
        <v>0.2867805</v>
      </c>
      <c r="S30" s="18">
        <f t="shared" si="8"/>
        <v>0.00510705280232919</v>
      </c>
      <c r="T30" s="3">
        <v>0.01</v>
      </c>
      <c r="U30" s="19">
        <f t="shared" si="9"/>
        <v>5.10705280232919e-5</v>
      </c>
      <c r="V30" s="18"/>
      <c r="W30" s="3"/>
      <c r="X30" s="19"/>
      <c r="Y30" s="20">
        <v>0.02</v>
      </c>
      <c r="Z30" s="3">
        <v>0.21</v>
      </c>
      <c r="AA30" s="21">
        <f t="shared" si="10"/>
        <v>0.0042</v>
      </c>
      <c r="AB30" s="3">
        <v>0.01</v>
      </c>
      <c r="AC30" s="3">
        <v>0.29</v>
      </c>
      <c r="AD30" s="21">
        <f t="shared" si="11"/>
        <v>0.0029</v>
      </c>
      <c r="AE30" s="18"/>
      <c r="AF30" s="3"/>
      <c r="AG30" s="19"/>
      <c r="AH30" s="18"/>
      <c r="AI30" s="3"/>
      <c r="AJ30" s="19"/>
      <c r="AK30" s="21">
        <v>0.1</v>
      </c>
      <c r="AL30" s="21">
        <v>0.11</v>
      </c>
      <c r="AM30" s="21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0.0219510705280233</v>
      </c>
      <c r="AR30" s="27">
        <f t="shared" si="15"/>
        <v>119.491875</v>
      </c>
      <c r="AS30" s="1">
        <f t="shared" si="16"/>
        <v>0.24</v>
      </c>
      <c r="AT30" s="2">
        <f>$E$4/12</f>
        <v>13.0916666666667</v>
      </c>
      <c r="AU30" s="1">
        <f t="shared" si="17"/>
        <v>55217.2869818541</v>
      </c>
    </row>
    <row r="31" s="1" customFormat="1" spans="1:47">
      <c r="A31" s="6" t="s">
        <v>70</v>
      </c>
      <c r="B31" s="6">
        <f>G4</f>
        <v>0.24</v>
      </c>
      <c r="C31" s="9">
        <v>2</v>
      </c>
      <c r="D31" s="12">
        <v>-7.79375233910714</v>
      </c>
      <c r="E31" s="13">
        <f t="shared" si="18"/>
        <v>-13.9462405103226</v>
      </c>
      <c r="F31" s="9" t="s">
        <v>107</v>
      </c>
      <c r="G31" s="6">
        <v>3</v>
      </c>
      <c r="H31" s="11">
        <f t="shared" si="0"/>
        <v>-7.79375233910714</v>
      </c>
      <c r="I31" s="11">
        <f t="shared" si="1"/>
        <v>265.356247660893</v>
      </c>
      <c r="J31" s="11">
        <f t="shared" si="2"/>
        <v>0.00611668706037489</v>
      </c>
      <c r="K31" s="11">
        <f t="shared" si="3"/>
        <v>119.491875</v>
      </c>
      <c r="L31" s="11">
        <f t="shared" si="4"/>
        <v>1.19491875</v>
      </c>
      <c r="M31" s="6" t="s">
        <v>107</v>
      </c>
      <c r="N31" s="6"/>
      <c r="O31" s="11">
        <f t="shared" si="19"/>
        <v>3.57247237844793</v>
      </c>
      <c r="P31" s="11">
        <f t="shared" si="5"/>
        <v>0.0218516955707992</v>
      </c>
      <c r="Q31" s="17">
        <f t="shared" si="6"/>
        <v>0.0052444069369918</v>
      </c>
      <c r="R31" s="11">
        <f t="shared" si="7"/>
        <v>0.2867805</v>
      </c>
      <c r="S31" s="18">
        <f t="shared" si="8"/>
        <v>0.0182871810914333</v>
      </c>
      <c r="T31" s="3">
        <v>0.01</v>
      </c>
      <c r="U31" s="19">
        <f t="shared" si="9"/>
        <v>0.000182871810914333</v>
      </c>
      <c r="V31" s="18"/>
      <c r="W31" s="3"/>
      <c r="X31" s="19"/>
      <c r="Y31" s="20">
        <v>0.02</v>
      </c>
      <c r="Z31" s="3">
        <v>0.21</v>
      </c>
      <c r="AA31" s="21">
        <f t="shared" si="10"/>
        <v>0.0042</v>
      </c>
      <c r="AB31" s="3">
        <v>0.01</v>
      </c>
      <c r="AC31" s="3">
        <v>0.29</v>
      </c>
      <c r="AD31" s="21">
        <f t="shared" si="11"/>
        <v>0.0029</v>
      </c>
      <c r="AE31" s="18"/>
      <c r="AF31" s="3"/>
      <c r="AG31" s="19"/>
      <c r="AH31" s="18"/>
      <c r="AI31" s="3"/>
      <c r="AJ31" s="19"/>
      <c r="AK31" s="1">
        <v>0.1</v>
      </c>
      <c r="AL31" s="21">
        <v>0.11</v>
      </c>
      <c r="AM31" s="21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0.0220828718109143</v>
      </c>
      <c r="AR31" s="27">
        <f t="shared" si="15"/>
        <v>119.491875</v>
      </c>
      <c r="AS31" s="1">
        <f t="shared" si="16"/>
        <v>0.24</v>
      </c>
      <c r="AT31" s="2">
        <f>$E$4/12</f>
        <v>13.0916666666667</v>
      </c>
      <c r="AU31" s="1">
        <f t="shared" si="17"/>
        <v>55548.8293206516</v>
      </c>
    </row>
    <row r="32" s="1" customFormat="1" spans="1:47">
      <c r="A32" s="6"/>
      <c r="B32" s="6"/>
      <c r="C32" s="9">
        <v>3</v>
      </c>
      <c r="D32" s="12">
        <v>4.73007431683871</v>
      </c>
      <c r="E32" s="13">
        <f t="shared" si="18"/>
        <v>-7.79375233910714</v>
      </c>
      <c r="F32" s="9" t="s">
        <v>107</v>
      </c>
      <c r="G32" s="6">
        <v>4</v>
      </c>
      <c r="H32" s="11">
        <f t="shared" si="0"/>
        <v>4.73007431683871</v>
      </c>
      <c r="I32" s="11">
        <f t="shared" si="1"/>
        <v>277.880074316839</v>
      </c>
      <c r="J32" s="11">
        <f t="shared" si="2"/>
        <v>0.0319686671050484</v>
      </c>
      <c r="K32" s="11">
        <f t="shared" si="3"/>
        <v>119.491875</v>
      </c>
      <c r="L32" s="11">
        <f t="shared" si="4"/>
        <v>1.19491875</v>
      </c>
      <c r="M32" s="6" t="s">
        <v>107</v>
      </c>
      <c r="N32" s="6"/>
      <c r="O32" s="11">
        <f t="shared" si="19"/>
        <v>4.74553943287713</v>
      </c>
      <c r="P32" s="11">
        <f t="shared" si="5"/>
        <v>0.151708570363529</v>
      </c>
      <c r="Q32" s="17">
        <f t="shared" si="6"/>
        <v>0.036410056887247</v>
      </c>
      <c r="R32" s="11">
        <f t="shared" si="7"/>
        <v>0.2867805</v>
      </c>
      <c r="S32" s="18">
        <f t="shared" si="8"/>
        <v>0.126961410860386</v>
      </c>
      <c r="T32" s="3">
        <v>0.01</v>
      </c>
      <c r="U32" s="19">
        <f t="shared" si="9"/>
        <v>0.00126961410860386</v>
      </c>
      <c r="V32" s="18"/>
      <c r="W32" s="3"/>
      <c r="X32" s="19"/>
      <c r="Y32" s="20">
        <v>0.02</v>
      </c>
      <c r="Z32" s="3">
        <v>0.21</v>
      </c>
      <c r="AA32" s="21">
        <f t="shared" si="10"/>
        <v>0.0042</v>
      </c>
      <c r="AB32" s="3">
        <v>0.01</v>
      </c>
      <c r="AC32" s="3">
        <v>0.29</v>
      </c>
      <c r="AD32" s="21">
        <f t="shared" si="11"/>
        <v>0.0029</v>
      </c>
      <c r="AE32" s="18"/>
      <c r="AF32" s="3"/>
      <c r="AG32" s="19"/>
      <c r="AH32" s="18"/>
      <c r="AI32" s="3"/>
      <c r="AJ32" s="19"/>
      <c r="AK32" s="21">
        <v>0.1</v>
      </c>
      <c r="AL32" s="21">
        <v>0.11</v>
      </c>
      <c r="AM32" s="21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0.0231696141086039</v>
      </c>
      <c r="AR32" s="27">
        <f t="shared" si="15"/>
        <v>119.491875</v>
      </c>
      <c r="AS32" s="1">
        <f t="shared" si="16"/>
        <v>0.24</v>
      </c>
      <c r="AT32" s="2">
        <f>$E$4/12</f>
        <v>13.0916666666667</v>
      </c>
      <c r="AU32" s="1">
        <f t="shared" si="17"/>
        <v>58282.4983346633</v>
      </c>
    </row>
    <row r="33" s="1" customFormat="1" spans="1:47">
      <c r="A33" s="6"/>
      <c r="B33" s="6"/>
      <c r="C33" s="9">
        <v>4</v>
      </c>
      <c r="D33" s="12">
        <v>9.1227085907</v>
      </c>
      <c r="E33" s="13">
        <f t="shared" si="18"/>
        <v>4.73007431683871</v>
      </c>
      <c r="F33" s="9" t="s">
        <v>107</v>
      </c>
      <c r="G33" s="6">
        <v>5</v>
      </c>
      <c r="H33" s="11">
        <f t="shared" si="0"/>
        <v>9.1227085907</v>
      </c>
      <c r="I33" s="11">
        <f t="shared" si="1"/>
        <v>282.2727085907</v>
      </c>
      <c r="J33" s="11">
        <f t="shared" si="2"/>
        <v>0.0551485207472241</v>
      </c>
      <c r="K33" s="11">
        <f t="shared" si="3"/>
        <v>119.491875</v>
      </c>
      <c r="L33" s="11">
        <f t="shared" si="4"/>
        <v>1.19491875</v>
      </c>
      <c r="M33" s="6" t="s">
        <v>109</v>
      </c>
      <c r="N33" s="11">
        <f>(O32-P32)*C24/100</f>
        <v>4.36413931938792</v>
      </c>
      <c r="O33" s="11">
        <f t="shared" si="19"/>
        <v>1.42461029312568</v>
      </c>
      <c r="P33" s="11">
        <f t="shared" si="5"/>
        <v>0.0785651503071506</v>
      </c>
      <c r="Q33" s="17">
        <f t="shared" si="6"/>
        <v>0.0188556360737161</v>
      </c>
      <c r="R33" s="11">
        <f t="shared" si="7"/>
        <v>0.2867805</v>
      </c>
      <c r="S33" s="18">
        <f t="shared" si="8"/>
        <v>0.0657493660612076</v>
      </c>
      <c r="T33" s="3">
        <v>0.01</v>
      </c>
      <c r="U33" s="19">
        <f t="shared" si="9"/>
        <v>0.000657493660612076</v>
      </c>
      <c r="V33" s="18"/>
      <c r="W33" s="3"/>
      <c r="X33" s="19"/>
      <c r="Y33" s="20">
        <v>0.04</v>
      </c>
      <c r="Z33" s="3">
        <v>0.21</v>
      </c>
      <c r="AA33" s="21">
        <f t="shared" si="10"/>
        <v>0.0084</v>
      </c>
      <c r="AB33" s="3">
        <v>0.015</v>
      </c>
      <c r="AC33" s="3">
        <v>0.29</v>
      </c>
      <c r="AD33" s="21">
        <f t="shared" si="11"/>
        <v>0.00435</v>
      </c>
      <c r="AE33" s="18"/>
      <c r="AF33" s="3"/>
      <c r="AG33" s="19"/>
      <c r="AH33" s="18"/>
      <c r="AI33" s="3"/>
      <c r="AJ33" s="19"/>
      <c r="AK33" s="1">
        <v>0.1</v>
      </c>
      <c r="AL33" s="21">
        <v>0.11</v>
      </c>
      <c r="AM33" s="21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0.0301074936606121</v>
      </c>
      <c r="AR33" s="27">
        <f t="shared" si="15"/>
        <v>119.491875</v>
      </c>
      <c r="AS33" s="1">
        <f t="shared" si="16"/>
        <v>0.24</v>
      </c>
      <c r="AT33" s="2">
        <f>$E$4/12</f>
        <v>13.0916666666667</v>
      </c>
      <c r="AU33" s="1">
        <f t="shared" si="17"/>
        <v>75734.5349348697</v>
      </c>
    </row>
    <row r="34" s="1" customFormat="1" spans="1:47">
      <c r="A34" s="6"/>
      <c r="B34" s="6"/>
      <c r="C34" s="9">
        <v>5</v>
      </c>
      <c r="D34" s="12">
        <v>13.0996206188065</v>
      </c>
      <c r="E34" s="13">
        <f t="shared" si="18"/>
        <v>9.1227085907</v>
      </c>
      <c r="F34" s="9" t="s">
        <v>109</v>
      </c>
      <c r="G34" s="6">
        <v>6</v>
      </c>
      <c r="H34" s="11">
        <f t="shared" si="0"/>
        <v>13.0996206188065</v>
      </c>
      <c r="I34" s="11">
        <f t="shared" si="1"/>
        <v>286.249620618806</v>
      </c>
      <c r="J34" s="11">
        <f t="shared" si="2"/>
        <v>0.0890559008441994</v>
      </c>
      <c r="K34" s="11">
        <f t="shared" si="3"/>
        <v>119.491875</v>
      </c>
      <c r="L34" s="11">
        <f t="shared" si="4"/>
        <v>1.19491875</v>
      </c>
      <c r="M34" s="6" t="s">
        <v>107</v>
      </c>
      <c r="N34" s="6"/>
      <c r="O34" s="11">
        <f t="shared" si="19"/>
        <v>2.54096389281853</v>
      </c>
      <c r="P34" s="11">
        <f t="shared" si="5"/>
        <v>0.226287828487538</v>
      </c>
      <c r="Q34" s="17">
        <f t="shared" si="6"/>
        <v>0.0543090788370091</v>
      </c>
      <c r="R34" s="11">
        <f t="shared" si="7"/>
        <v>0.2867805</v>
      </c>
      <c r="S34" s="18">
        <f t="shared" si="8"/>
        <v>0.189375075491566</v>
      </c>
      <c r="T34" s="3">
        <v>0.01</v>
      </c>
      <c r="U34" s="19">
        <f t="shared" si="9"/>
        <v>0.00189375075491566</v>
      </c>
      <c r="V34" s="18"/>
      <c r="W34" s="3"/>
      <c r="X34" s="19"/>
      <c r="Y34" s="20">
        <v>0.04</v>
      </c>
      <c r="Z34" s="3">
        <v>0.21</v>
      </c>
      <c r="AA34" s="21">
        <f t="shared" si="10"/>
        <v>0.0084</v>
      </c>
      <c r="AB34" s="3">
        <v>0.015</v>
      </c>
      <c r="AC34" s="3">
        <v>0.29</v>
      </c>
      <c r="AD34" s="21">
        <f t="shared" si="11"/>
        <v>0.00435</v>
      </c>
      <c r="AE34" s="18"/>
      <c r="AF34" s="3"/>
      <c r="AG34" s="19"/>
      <c r="AH34" s="18"/>
      <c r="AI34" s="3"/>
      <c r="AJ34" s="19"/>
      <c r="AK34" s="21">
        <v>0.1</v>
      </c>
      <c r="AL34" s="21">
        <v>0.11</v>
      </c>
      <c r="AM34" s="21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0.0313437507549157</v>
      </c>
      <c r="AR34" s="27">
        <f t="shared" si="15"/>
        <v>119.491875</v>
      </c>
      <c r="AS34" s="1">
        <f t="shared" si="16"/>
        <v>0.24</v>
      </c>
      <c r="AT34" s="2">
        <f>$E$4/12</f>
        <v>13.0916666666667</v>
      </c>
      <c r="AU34" s="1">
        <f t="shared" si="17"/>
        <v>78844.3041223163</v>
      </c>
    </row>
    <row r="35" s="1" customFormat="1" spans="1:47">
      <c r="A35" s="6"/>
      <c r="B35" s="6"/>
      <c r="C35" s="9">
        <v>6</v>
      </c>
      <c r="D35" s="12">
        <v>18.9785750406667</v>
      </c>
      <c r="E35" s="13">
        <f t="shared" si="18"/>
        <v>13.0996206188065</v>
      </c>
      <c r="F35" s="9" t="s">
        <v>107</v>
      </c>
      <c r="G35" s="6">
        <v>7</v>
      </c>
      <c r="H35" s="11">
        <f t="shared" si="0"/>
        <v>18.9785750406667</v>
      </c>
      <c r="I35" s="11">
        <f t="shared" si="1"/>
        <v>292.128575040667</v>
      </c>
      <c r="J35" s="11">
        <f t="shared" si="2"/>
        <v>0.176584801978598</v>
      </c>
      <c r="K35" s="11">
        <f t="shared" si="3"/>
        <v>119.491875</v>
      </c>
      <c r="L35" s="11">
        <f t="shared" si="4"/>
        <v>1.19491875</v>
      </c>
      <c r="M35" s="6" t="s">
        <v>107</v>
      </c>
      <c r="N35" s="6"/>
      <c r="O35" s="11">
        <f t="shared" si="19"/>
        <v>3.50959481433099</v>
      </c>
      <c r="P35" s="11">
        <f t="shared" si="5"/>
        <v>0.619741105313751</v>
      </c>
      <c r="Q35" s="17">
        <f t="shared" si="6"/>
        <v>0.1487378652753</v>
      </c>
      <c r="R35" s="11">
        <f t="shared" si="7"/>
        <v>0.2867805</v>
      </c>
      <c r="S35" s="18">
        <f t="shared" si="8"/>
        <v>0.518647067270265</v>
      </c>
      <c r="T35" s="3">
        <v>0.01</v>
      </c>
      <c r="U35" s="19">
        <f t="shared" si="9"/>
        <v>0.00518647067270265</v>
      </c>
      <c r="V35" s="18"/>
      <c r="W35" s="3"/>
      <c r="X35" s="19"/>
      <c r="Y35" s="20">
        <v>0.04</v>
      </c>
      <c r="Z35" s="3">
        <v>0.21</v>
      </c>
      <c r="AA35" s="21">
        <f t="shared" si="10"/>
        <v>0.0084</v>
      </c>
      <c r="AB35" s="3">
        <v>0.015</v>
      </c>
      <c r="AC35" s="3">
        <v>0.29</v>
      </c>
      <c r="AD35" s="21">
        <f t="shared" si="11"/>
        <v>0.00435</v>
      </c>
      <c r="AE35" s="18"/>
      <c r="AF35" s="3"/>
      <c r="AG35" s="19"/>
      <c r="AH35" s="18"/>
      <c r="AI35" s="3"/>
      <c r="AJ35" s="19"/>
      <c r="AK35" s="1">
        <v>0.1</v>
      </c>
      <c r="AL35" s="21">
        <v>0.11</v>
      </c>
      <c r="AM35" s="21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0.0346364706727027</v>
      </c>
      <c r="AR35" s="27">
        <f t="shared" si="15"/>
        <v>119.491875</v>
      </c>
      <c r="AS35" s="1">
        <f t="shared" si="16"/>
        <v>0.24</v>
      </c>
      <c r="AT35" s="2">
        <f>$E$4/12</f>
        <v>13.0916666666667</v>
      </c>
      <c r="AU35" s="1">
        <f t="shared" si="17"/>
        <v>87127.0464340957</v>
      </c>
    </row>
    <row r="36" s="1" customFormat="1" spans="1:47">
      <c r="A36" s="6"/>
      <c r="B36" s="6"/>
      <c r="C36" s="9">
        <v>7</v>
      </c>
      <c r="D36" s="12">
        <v>20.7293627593548</v>
      </c>
      <c r="E36" s="13">
        <f t="shared" si="18"/>
        <v>18.9785750406667</v>
      </c>
      <c r="F36" s="9" t="s">
        <v>107</v>
      </c>
      <c r="G36" s="6">
        <v>8</v>
      </c>
      <c r="H36" s="11">
        <f t="shared" si="0"/>
        <v>20.7293627593548</v>
      </c>
      <c r="I36" s="11">
        <f t="shared" si="1"/>
        <v>293.879362759355</v>
      </c>
      <c r="J36" s="11">
        <f t="shared" si="2"/>
        <v>0.215372221056633</v>
      </c>
      <c r="K36" s="11">
        <f t="shared" si="3"/>
        <v>119.491875</v>
      </c>
      <c r="L36" s="11">
        <f t="shared" si="4"/>
        <v>1.19491875</v>
      </c>
      <c r="M36" s="6" t="s">
        <v>107</v>
      </c>
      <c r="N36" s="6"/>
      <c r="O36" s="11">
        <f t="shared" si="19"/>
        <v>4.08477245901724</v>
      </c>
      <c r="P36" s="11">
        <f t="shared" si="5"/>
        <v>0.879746517009507</v>
      </c>
      <c r="Q36" s="17">
        <f t="shared" si="6"/>
        <v>0.211139164082282</v>
      </c>
      <c r="R36" s="11">
        <f t="shared" si="7"/>
        <v>0.2867805</v>
      </c>
      <c r="S36" s="18">
        <f t="shared" si="8"/>
        <v>0.736239612115474</v>
      </c>
      <c r="T36" s="3">
        <v>0.01</v>
      </c>
      <c r="U36" s="19">
        <f t="shared" si="9"/>
        <v>0.00736239612115474</v>
      </c>
      <c r="V36" s="18"/>
      <c r="W36" s="3"/>
      <c r="X36" s="19"/>
      <c r="Y36" s="20">
        <v>0.04</v>
      </c>
      <c r="Z36" s="3">
        <v>0.21</v>
      </c>
      <c r="AA36" s="21">
        <f t="shared" si="10"/>
        <v>0.0084</v>
      </c>
      <c r="AB36" s="3">
        <v>0.015</v>
      </c>
      <c r="AC36" s="3">
        <v>0.29</v>
      </c>
      <c r="AD36" s="21">
        <f t="shared" si="11"/>
        <v>0.00435</v>
      </c>
      <c r="AE36" s="18"/>
      <c r="AF36" s="3"/>
      <c r="AG36" s="19"/>
      <c r="AH36" s="18"/>
      <c r="AI36" s="3"/>
      <c r="AJ36" s="19"/>
      <c r="AK36" s="21">
        <v>0.1</v>
      </c>
      <c r="AL36" s="21">
        <v>0.11</v>
      </c>
      <c r="AM36" s="21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0.0368123961211547</v>
      </c>
      <c r="AR36" s="27">
        <f t="shared" si="15"/>
        <v>119.491875</v>
      </c>
      <c r="AS36" s="1">
        <f t="shared" si="16"/>
        <v>0.24</v>
      </c>
      <c r="AT36" s="2">
        <f>$E$4/12</f>
        <v>13.0916666666667</v>
      </c>
      <c r="AU36" s="1">
        <f t="shared" si="17"/>
        <v>92600.5243578677</v>
      </c>
    </row>
    <row r="37" s="1" customFormat="1" spans="1:47">
      <c r="A37" s="6"/>
      <c r="B37" s="6"/>
      <c r="C37" s="9">
        <v>8</v>
      </c>
      <c r="D37" s="12">
        <v>19.9360789187097</v>
      </c>
      <c r="E37" s="13">
        <f t="shared" si="18"/>
        <v>20.7293627593548</v>
      </c>
      <c r="F37" s="9" t="s">
        <v>107</v>
      </c>
      <c r="G37" s="6">
        <v>9</v>
      </c>
      <c r="H37" s="11">
        <f t="shared" si="0"/>
        <v>19.9360789187097</v>
      </c>
      <c r="I37" s="11">
        <f t="shared" si="1"/>
        <v>293.08607891871</v>
      </c>
      <c r="J37" s="11">
        <f t="shared" si="2"/>
        <v>0.19689901717222</v>
      </c>
      <c r="K37" s="11">
        <f t="shared" si="3"/>
        <v>119.491875</v>
      </c>
      <c r="L37" s="11">
        <f t="shared" si="4"/>
        <v>1.19491875</v>
      </c>
      <c r="M37" s="6" t="s">
        <v>107</v>
      </c>
      <c r="N37" s="6"/>
      <c r="O37" s="11">
        <f t="shared" si="19"/>
        <v>4.39994469200773</v>
      </c>
      <c r="P37" s="11">
        <f t="shared" si="5"/>
        <v>0.866344785468447</v>
      </c>
      <c r="Q37" s="17">
        <f t="shared" si="6"/>
        <v>0.207922748512427</v>
      </c>
      <c r="R37" s="11">
        <f t="shared" si="7"/>
        <v>0.2867805</v>
      </c>
      <c r="S37" s="18">
        <f t="shared" si="8"/>
        <v>0.725024011438809</v>
      </c>
      <c r="T37" s="3">
        <v>0.01</v>
      </c>
      <c r="U37" s="19">
        <f t="shared" si="9"/>
        <v>0.00725024011438809</v>
      </c>
      <c r="V37" s="18"/>
      <c r="W37" s="3"/>
      <c r="X37" s="19"/>
      <c r="Y37" s="20">
        <v>0.04</v>
      </c>
      <c r="Z37" s="3">
        <v>0.21</v>
      </c>
      <c r="AA37" s="21">
        <f t="shared" si="10"/>
        <v>0.0084</v>
      </c>
      <c r="AB37" s="3">
        <v>0.015</v>
      </c>
      <c r="AC37" s="3">
        <v>0.29</v>
      </c>
      <c r="AD37" s="21">
        <f t="shared" si="11"/>
        <v>0.00435</v>
      </c>
      <c r="AE37" s="18"/>
      <c r="AF37" s="3"/>
      <c r="AG37" s="19"/>
      <c r="AH37" s="18"/>
      <c r="AI37" s="3"/>
      <c r="AJ37" s="19"/>
      <c r="AK37" s="1">
        <v>0.1</v>
      </c>
      <c r="AL37" s="21">
        <v>0.11</v>
      </c>
      <c r="AM37" s="21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0.0367002401143881</v>
      </c>
      <c r="AR37" s="27">
        <f t="shared" si="15"/>
        <v>119.491875</v>
      </c>
      <c r="AS37" s="1">
        <f t="shared" si="16"/>
        <v>0.24</v>
      </c>
      <c r="AT37" s="2">
        <f>$E$4/12</f>
        <v>13.0916666666667</v>
      </c>
      <c r="AU37" s="1">
        <f t="shared" si="17"/>
        <v>92318.3991465042</v>
      </c>
    </row>
    <row r="38" s="1" customFormat="1" spans="1:47">
      <c r="A38" s="6"/>
      <c r="B38" s="6"/>
      <c r="C38" s="9">
        <v>9</v>
      </c>
      <c r="D38" s="12">
        <v>12.79658135</v>
      </c>
      <c r="E38" s="13">
        <f t="shared" si="18"/>
        <v>19.9360789187097</v>
      </c>
      <c r="F38" s="9" t="s">
        <v>107</v>
      </c>
      <c r="G38" s="6">
        <v>10</v>
      </c>
      <c r="H38" s="11">
        <f t="shared" si="0"/>
        <v>12.79658135</v>
      </c>
      <c r="I38" s="11">
        <f t="shared" si="1"/>
        <v>285.94658135</v>
      </c>
      <c r="J38" s="11">
        <f t="shared" si="2"/>
        <v>0.0859027607176706</v>
      </c>
      <c r="K38" s="11">
        <f t="shared" si="3"/>
        <v>119.491875</v>
      </c>
      <c r="L38" s="11">
        <f t="shared" si="4"/>
        <v>1.19491875</v>
      </c>
      <c r="M38" s="6" t="s">
        <v>107</v>
      </c>
      <c r="N38" s="6"/>
      <c r="O38" s="11">
        <f t="shared" si="19"/>
        <v>4.72851865653929</v>
      </c>
      <c r="P38" s="11">
        <f t="shared" si="5"/>
        <v>0.406192806701736</v>
      </c>
      <c r="Q38" s="17">
        <f t="shared" si="6"/>
        <v>0.0974862736084165</v>
      </c>
      <c r="R38" s="11">
        <f t="shared" si="7"/>
        <v>0.2867805</v>
      </c>
      <c r="S38" s="18">
        <f t="shared" si="8"/>
        <v>0.339933411122501</v>
      </c>
      <c r="T38" s="3">
        <v>0.01</v>
      </c>
      <c r="U38" s="19">
        <f t="shared" si="9"/>
        <v>0.00339933411122501</v>
      </c>
      <c r="V38" s="18"/>
      <c r="W38" s="3"/>
      <c r="X38" s="19"/>
      <c r="Y38" s="20">
        <v>0.02</v>
      </c>
      <c r="Z38" s="3">
        <v>0.21</v>
      </c>
      <c r="AA38" s="21">
        <f t="shared" si="10"/>
        <v>0.0042</v>
      </c>
      <c r="AB38" s="3">
        <v>0.01</v>
      </c>
      <c r="AC38" s="3">
        <v>0.29</v>
      </c>
      <c r="AD38" s="21">
        <f t="shared" si="11"/>
        <v>0.0029</v>
      </c>
      <c r="AE38" s="18"/>
      <c r="AF38" s="3"/>
      <c r="AG38" s="19"/>
      <c r="AH38" s="18"/>
      <c r="AI38" s="3"/>
      <c r="AJ38" s="19"/>
      <c r="AK38" s="21">
        <v>0.1</v>
      </c>
      <c r="AL38" s="21">
        <v>0.11</v>
      </c>
      <c r="AM38" s="21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0.025299334111225</v>
      </c>
      <c r="AR38" s="27">
        <f t="shared" si="15"/>
        <v>119.491875</v>
      </c>
      <c r="AS38" s="1">
        <f t="shared" si="16"/>
        <v>0.24</v>
      </c>
      <c r="AT38" s="2">
        <f>$E$4/12</f>
        <v>13.0916666666667</v>
      </c>
      <c r="AU38" s="1">
        <f t="shared" si="17"/>
        <v>63639.7477875134</v>
      </c>
    </row>
    <row r="39" s="1" customFormat="1" spans="1:47">
      <c r="A39" s="6"/>
      <c r="B39" s="6"/>
      <c r="C39" s="9">
        <v>10</v>
      </c>
      <c r="D39" s="12">
        <v>4.97707963667742</v>
      </c>
      <c r="E39" s="13">
        <f t="shared" si="18"/>
        <v>12.79658135</v>
      </c>
      <c r="F39" s="9" t="s">
        <v>107</v>
      </c>
      <c r="G39" s="6">
        <v>11</v>
      </c>
      <c r="H39" s="11">
        <f t="shared" si="0"/>
        <v>4.97707963667742</v>
      </c>
      <c r="I39" s="11">
        <f t="shared" si="1"/>
        <v>278.127079636677</v>
      </c>
      <c r="J39" s="11">
        <f t="shared" si="2"/>
        <v>0.0329791309547071</v>
      </c>
      <c r="K39" s="11">
        <f t="shared" si="3"/>
        <v>119.491875</v>
      </c>
      <c r="L39" s="11">
        <f t="shared" si="4"/>
        <v>1.19491875</v>
      </c>
      <c r="M39" s="6" t="s">
        <v>109</v>
      </c>
      <c r="N39" s="11">
        <f>(O38-P38)*C24/100</f>
        <v>4.10620955734567</v>
      </c>
      <c r="O39" s="11">
        <f t="shared" si="19"/>
        <v>1.41103504249188</v>
      </c>
      <c r="P39" s="11">
        <f t="shared" si="5"/>
        <v>0.0465347094480203</v>
      </c>
      <c r="Q39" s="17">
        <f t="shared" si="6"/>
        <v>0.0111683302675249</v>
      </c>
      <c r="R39" s="11">
        <f t="shared" si="7"/>
        <v>0.2867805</v>
      </c>
      <c r="S39" s="18">
        <f t="shared" si="8"/>
        <v>0.0389438273087775</v>
      </c>
      <c r="T39" s="3">
        <v>0.01</v>
      </c>
      <c r="U39" s="19">
        <f t="shared" si="9"/>
        <v>0.000389438273087775</v>
      </c>
      <c r="V39" s="18"/>
      <c r="W39" s="3"/>
      <c r="X39" s="19"/>
      <c r="Y39" s="20">
        <v>0.02</v>
      </c>
      <c r="Z39" s="3">
        <v>0.21</v>
      </c>
      <c r="AA39" s="21">
        <f t="shared" si="10"/>
        <v>0.0042</v>
      </c>
      <c r="AB39" s="3">
        <v>0.01</v>
      </c>
      <c r="AC39" s="3">
        <v>0.29</v>
      </c>
      <c r="AD39" s="21">
        <f t="shared" si="11"/>
        <v>0.0029</v>
      </c>
      <c r="AE39" s="18"/>
      <c r="AF39" s="3"/>
      <c r="AG39" s="19"/>
      <c r="AH39" s="18"/>
      <c r="AI39" s="3"/>
      <c r="AJ39" s="19"/>
      <c r="AK39" s="1">
        <v>0.1</v>
      </c>
      <c r="AL39" s="21">
        <v>0.11</v>
      </c>
      <c r="AM39" s="21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0.0222894382730878</v>
      </c>
      <c r="AR39" s="27">
        <f t="shared" si="15"/>
        <v>119.491875</v>
      </c>
      <c r="AS39" s="1">
        <f t="shared" si="16"/>
        <v>0.24</v>
      </c>
      <c r="AT39" s="2">
        <f>$E$4/12</f>
        <v>13.0916666666667</v>
      </c>
      <c r="AU39" s="1">
        <f t="shared" si="17"/>
        <v>56068.4413189866</v>
      </c>
    </row>
    <row r="40" s="1" customFormat="1" spans="1:48">
      <c r="A40" s="6"/>
      <c r="B40" s="6"/>
      <c r="C40" s="9">
        <v>11</v>
      </c>
      <c r="D40" s="12">
        <v>-5.1210845399</v>
      </c>
      <c r="E40" s="13">
        <f t="shared" si="18"/>
        <v>4.97707963667742</v>
      </c>
      <c r="F40" s="9" t="s">
        <v>109</v>
      </c>
      <c r="G40" s="6">
        <v>12</v>
      </c>
      <c r="H40" s="11">
        <f t="shared" si="0"/>
        <v>-5.1210845399</v>
      </c>
      <c r="I40" s="11">
        <f t="shared" si="1"/>
        <v>268.0289154601</v>
      </c>
      <c r="J40" s="11">
        <f t="shared" si="2"/>
        <v>0.00881901317702977</v>
      </c>
      <c r="K40" s="11">
        <f t="shared" si="3"/>
        <v>119.491875</v>
      </c>
      <c r="L40" s="11">
        <f t="shared" si="4"/>
        <v>1.19491875</v>
      </c>
      <c r="M40" s="6" t="s">
        <v>107</v>
      </c>
      <c r="N40" s="6"/>
      <c r="O40" s="11">
        <f t="shared" si="19"/>
        <v>2.55941908304386</v>
      </c>
      <c r="P40" s="11">
        <f t="shared" si="5"/>
        <v>0.0225715506189052</v>
      </c>
      <c r="Q40" s="17">
        <f t="shared" si="6"/>
        <v>0.00541717214853726</v>
      </c>
      <c r="R40" s="11">
        <f t="shared" si="7"/>
        <v>0.2867805</v>
      </c>
      <c r="S40" s="18">
        <f t="shared" si="8"/>
        <v>0.0188896112132354</v>
      </c>
      <c r="T40" s="3">
        <v>0.01</v>
      </c>
      <c r="U40" s="19">
        <f t="shared" si="9"/>
        <v>0.000188896112132354</v>
      </c>
      <c r="V40" s="18"/>
      <c r="W40" s="3"/>
      <c r="X40" s="19"/>
      <c r="Y40" s="20">
        <v>0.02</v>
      </c>
      <c r="Z40" s="3">
        <v>0.21</v>
      </c>
      <c r="AA40" s="21">
        <f t="shared" si="10"/>
        <v>0.0042</v>
      </c>
      <c r="AB40" s="3">
        <v>0.01</v>
      </c>
      <c r="AC40" s="3">
        <v>0.29</v>
      </c>
      <c r="AD40" s="21">
        <f t="shared" si="11"/>
        <v>0.0029</v>
      </c>
      <c r="AE40" s="18"/>
      <c r="AF40" s="3"/>
      <c r="AG40" s="19"/>
      <c r="AH40" s="18"/>
      <c r="AI40" s="3"/>
      <c r="AJ40" s="19"/>
      <c r="AK40" s="21">
        <v>0.1</v>
      </c>
      <c r="AL40" s="21">
        <v>0.11</v>
      </c>
      <c r="AM40" s="21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0.0220888961121324</v>
      </c>
      <c r="AR40" s="27">
        <f t="shared" si="15"/>
        <v>119.491875</v>
      </c>
      <c r="AS40" s="1">
        <f t="shared" si="16"/>
        <v>0.24</v>
      </c>
      <c r="AT40" s="2">
        <f>$E$4/12</f>
        <v>13.0916666666667</v>
      </c>
      <c r="AU40" s="1">
        <f t="shared" si="17"/>
        <v>55563.9832772113</v>
      </c>
      <c r="AV40" s="1">
        <f>SUM(AU29:AU40)</f>
        <v>826164.542801296</v>
      </c>
    </row>
    <row r="41" s="1" customFormat="1" spans="1:46">
      <c r="A41" s="6"/>
      <c r="B41" s="6"/>
      <c r="C41" s="9">
        <v>12</v>
      </c>
      <c r="D41" s="12">
        <v>-13.4042680751613</v>
      </c>
      <c r="E41" s="13">
        <f t="shared" si="18"/>
        <v>-5.1210845399</v>
      </c>
      <c r="F41" s="9" t="s">
        <v>107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6" t="s">
        <v>77</v>
      </c>
      <c r="T42" s="16"/>
      <c r="U42" s="16"/>
      <c r="V42" s="16" t="s">
        <v>78</v>
      </c>
      <c r="W42" s="16"/>
      <c r="X42" s="16"/>
      <c r="Y42" s="16" t="s">
        <v>79</v>
      </c>
      <c r="Z42" s="16"/>
      <c r="AA42" s="16"/>
      <c r="AB42" s="16" t="s">
        <v>80</v>
      </c>
      <c r="AC42" s="16"/>
      <c r="AD42" s="16"/>
      <c r="AE42" s="16" t="s">
        <v>81</v>
      </c>
      <c r="AF42" s="16"/>
      <c r="AG42" s="16"/>
      <c r="AH42" s="16" t="s">
        <v>82</v>
      </c>
      <c r="AI42" s="16"/>
      <c r="AJ42" s="16"/>
      <c r="AK42" s="22" t="s">
        <v>83</v>
      </c>
      <c r="AL42" s="23"/>
      <c r="AM42" s="24"/>
      <c r="AN42" s="16" t="s">
        <v>84</v>
      </c>
      <c r="AO42" s="16"/>
      <c r="AP42" s="16"/>
      <c r="AT42" s="2"/>
    </row>
    <row r="43" s="1" customFormat="1" spans="1:47">
      <c r="A43" s="8" t="s">
        <v>110</v>
      </c>
      <c r="B43" s="8"/>
      <c r="C43" s="9" t="s">
        <v>85</v>
      </c>
      <c r="D43" s="9" t="s">
        <v>86</v>
      </c>
      <c r="E43" s="9" t="s">
        <v>87</v>
      </c>
      <c r="F43" s="9" t="s">
        <v>88</v>
      </c>
      <c r="G43" s="6" t="s">
        <v>85</v>
      </c>
      <c r="H43" s="6" t="s">
        <v>87</v>
      </c>
      <c r="I43" s="6" t="s">
        <v>89</v>
      </c>
      <c r="J43" s="6" t="s">
        <v>90</v>
      </c>
      <c r="K43" s="15" t="s">
        <v>91</v>
      </c>
      <c r="L43" s="15" t="s">
        <v>92</v>
      </c>
      <c r="M43" s="6" t="s">
        <v>93</v>
      </c>
      <c r="N43" s="15" t="s">
        <v>94</v>
      </c>
      <c r="O43" s="6" t="s">
        <v>95</v>
      </c>
      <c r="P43" s="6" t="s">
        <v>96</v>
      </c>
      <c r="Q43" s="15" t="s">
        <v>97</v>
      </c>
      <c r="R43" s="15" t="s">
        <v>98</v>
      </c>
      <c r="S43" s="4" t="s">
        <v>99</v>
      </c>
      <c r="T43" s="3" t="s">
        <v>100</v>
      </c>
      <c r="U43" s="3"/>
      <c r="V43" s="4" t="s">
        <v>99</v>
      </c>
      <c r="W43" s="3" t="s">
        <v>100</v>
      </c>
      <c r="X43" s="3"/>
      <c r="Y43" s="4" t="s">
        <v>99</v>
      </c>
      <c r="Z43" s="3" t="s">
        <v>100</v>
      </c>
      <c r="AA43" s="3"/>
      <c r="AB43" s="4" t="s">
        <v>99</v>
      </c>
      <c r="AC43" s="3" t="s">
        <v>100</v>
      </c>
      <c r="AD43" s="3"/>
      <c r="AE43" s="4" t="s">
        <v>99</v>
      </c>
      <c r="AF43" s="3" t="s">
        <v>100</v>
      </c>
      <c r="AG43" s="3"/>
      <c r="AH43" s="4" t="s">
        <v>99</v>
      </c>
      <c r="AI43" s="3" t="s">
        <v>100</v>
      </c>
      <c r="AJ43" s="3"/>
      <c r="AK43" s="4" t="s">
        <v>99</v>
      </c>
      <c r="AL43" s="3" t="s">
        <v>100</v>
      </c>
      <c r="AM43" s="3"/>
      <c r="AN43" s="25" t="s">
        <v>99</v>
      </c>
      <c r="AO43" s="25" t="s">
        <v>100</v>
      </c>
      <c r="AP43" s="25"/>
      <c r="AQ43" s="1" t="s">
        <v>101</v>
      </c>
      <c r="AR43" s="1" t="s">
        <v>102</v>
      </c>
      <c r="AS43" s="1" t="s">
        <v>70</v>
      </c>
      <c r="AT43" s="2" t="s">
        <v>103</v>
      </c>
      <c r="AU43" s="1" t="s">
        <v>104</v>
      </c>
    </row>
    <row r="44" s="1" customFormat="1" spans="1:47">
      <c r="A44" s="6" t="s">
        <v>105</v>
      </c>
      <c r="B44" s="6">
        <f>F3</f>
        <v>1069.523</v>
      </c>
      <c r="C44" s="9" t="s">
        <v>106</v>
      </c>
      <c r="D44" s="10">
        <v>-9</v>
      </c>
      <c r="E44" s="9"/>
      <c r="F44" s="9"/>
      <c r="G44" s="6">
        <v>1</v>
      </c>
      <c r="H44" s="11">
        <f t="shared" ref="H44:H55" si="20">E45</f>
        <v>-9</v>
      </c>
      <c r="I44" s="11">
        <f t="shared" ref="I44:I55" si="21">H44+273.15</f>
        <v>264.15</v>
      </c>
      <c r="J44" s="11">
        <f t="shared" ref="J44:J55" si="22">EXP(($C$18*(I44-$C$16))/($C$19*I44*$C$16))</f>
        <v>0.0051730365778654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107</v>
      </c>
      <c r="N44" s="6"/>
      <c r="O44" s="11">
        <f>L44</f>
        <v>0.891269166666667</v>
      </c>
      <c r="P44" s="11">
        <f t="shared" ref="P44:P55" si="25">O44*J44</f>
        <v>0.00461056799989028</v>
      </c>
      <c r="Q44" s="17">
        <f t="shared" ref="Q44:Q55" si="26">P44*$B$46</f>
        <v>0.000599373839985737</v>
      </c>
      <c r="R44" s="11">
        <f t="shared" ref="R44:R55" si="27">L44*$B$46</f>
        <v>0.115864991666667</v>
      </c>
      <c r="S44" s="18">
        <f t="shared" ref="S44:S55" si="28">Q44/R44</f>
        <v>0.00517303657786539</v>
      </c>
      <c r="T44" s="3">
        <v>0.01</v>
      </c>
      <c r="U44" s="19">
        <f t="shared" ref="U44:U55" si="29">S44*T44</f>
        <v>5.17303657786539e-5</v>
      </c>
      <c r="V44" s="18"/>
      <c r="W44" s="3"/>
      <c r="X44" s="19"/>
      <c r="Y44" s="20">
        <v>0.02</v>
      </c>
      <c r="Z44" s="3">
        <v>0.29</v>
      </c>
      <c r="AA44" s="21">
        <f t="shared" ref="AA44:AA55" si="30">Y44*Z44</f>
        <v>0.0058</v>
      </c>
      <c r="AB44" s="3">
        <v>0.01</v>
      </c>
      <c r="AC44" s="3">
        <v>0.28</v>
      </c>
      <c r="AD44" s="21">
        <f t="shared" ref="AD44:AD55" si="31">AB44*AC44</f>
        <v>0.0028</v>
      </c>
      <c r="AE44" s="18"/>
      <c r="AF44" s="3"/>
      <c r="AG44" s="19"/>
      <c r="AH44" s="18"/>
      <c r="AI44" s="3"/>
      <c r="AJ44" s="19"/>
      <c r="AK44" s="1">
        <v>0.1</v>
      </c>
      <c r="AL44" s="21">
        <v>0.07</v>
      </c>
      <c r="AM44" s="21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0.0191517303657787</v>
      </c>
      <c r="AR44" s="27">
        <f t="shared" ref="AR44:AR55" si="35">$B$44/12</f>
        <v>89.1269166666667</v>
      </c>
      <c r="AS44" s="1">
        <f t="shared" ref="AS44:AS55" si="36">$B$46</f>
        <v>0.13</v>
      </c>
      <c r="AT44" s="2">
        <f>$E$3/12</f>
        <v>39.9083333333333</v>
      </c>
      <c r="AU44" s="1">
        <f t="shared" ref="AU44:AU55" si="37">AT44*10000*AS44*0.67*AR44*AQ44</f>
        <v>59333.319614</v>
      </c>
    </row>
    <row r="45" s="1" customFormat="1" spans="1:47">
      <c r="A45" s="6" t="s">
        <v>108</v>
      </c>
      <c r="B45" s="6">
        <v>1</v>
      </c>
      <c r="C45" s="9">
        <v>1</v>
      </c>
      <c r="D45" s="12">
        <v>-13.9462405103226</v>
      </c>
      <c r="E45" s="13">
        <f t="shared" ref="E45:E56" si="38">D44</f>
        <v>-9</v>
      </c>
      <c r="F45" s="9" t="s">
        <v>107</v>
      </c>
      <c r="G45" s="6">
        <v>2</v>
      </c>
      <c r="H45" s="11">
        <f t="shared" si="20"/>
        <v>-13.9462405103226</v>
      </c>
      <c r="I45" s="11">
        <f t="shared" si="21"/>
        <v>259.203759489677</v>
      </c>
      <c r="J45" s="11">
        <f t="shared" si="22"/>
        <v>0.00256014827149118</v>
      </c>
      <c r="K45" s="11">
        <f t="shared" si="23"/>
        <v>89.1269166666667</v>
      </c>
      <c r="L45" s="11">
        <f t="shared" si="24"/>
        <v>0.891269166666667</v>
      </c>
      <c r="M45" s="6" t="s">
        <v>107</v>
      </c>
      <c r="N45" s="6"/>
      <c r="O45" s="11">
        <f t="shared" ref="O45:O55" si="39">L45+O44-P44-N45</f>
        <v>1.77792776533344</v>
      </c>
      <c r="P45" s="11">
        <f t="shared" si="25"/>
        <v>0.0045517586952546</v>
      </c>
      <c r="Q45" s="17">
        <f t="shared" si="26"/>
        <v>0.000591728630383098</v>
      </c>
      <c r="R45" s="11">
        <f t="shared" si="27"/>
        <v>0.115864991666667</v>
      </c>
      <c r="S45" s="18">
        <f t="shared" si="28"/>
        <v>0.00510705280232917</v>
      </c>
      <c r="T45" s="3">
        <v>0.01</v>
      </c>
      <c r="U45" s="19">
        <f t="shared" si="29"/>
        <v>5.10705280232917e-5</v>
      </c>
      <c r="V45" s="18"/>
      <c r="W45" s="3"/>
      <c r="X45" s="19"/>
      <c r="Y45" s="20">
        <v>0.02</v>
      </c>
      <c r="Z45" s="3">
        <v>0.29</v>
      </c>
      <c r="AA45" s="21">
        <f t="shared" si="30"/>
        <v>0.0058</v>
      </c>
      <c r="AB45" s="3">
        <v>0.01</v>
      </c>
      <c r="AC45" s="3">
        <v>0.28</v>
      </c>
      <c r="AD45" s="21">
        <f t="shared" si="31"/>
        <v>0.0028</v>
      </c>
      <c r="AE45" s="18"/>
      <c r="AF45" s="3"/>
      <c r="AG45" s="19"/>
      <c r="AH45" s="18"/>
      <c r="AI45" s="3"/>
      <c r="AJ45" s="19"/>
      <c r="AK45" s="21">
        <v>0.1</v>
      </c>
      <c r="AL45" s="21">
        <v>0.07</v>
      </c>
      <c r="AM45" s="21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0.0191510705280233</v>
      </c>
      <c r="AR45" s="27">
        <f t="shared" si="35"/>
        <v>89.1269166666667</v>
      </c>
      <c r="AS45" s="1">
        <f t="shared" si="36"/>
        <v>0.13</v>
      </c>
      <c r="AT45" s="2">
        <f>$E$3/12</f>
        <v>39.9083333333333</v>
      </c>
      <c r="AU45" s="1">
        <f t="shared" si="37"/>
        <v>59331.2753932594</v>
      </c>
    </row>
    <row r="46" s="1" customFormat="1" spans="1:47">
      <c r="A46" s="6" t="s">
        <v>70</v>
      </c>
      <c r="B46" s="6">
        <f>G3</f>
        <v>0.13</v>
      </c>
      <c r="C46" s="9">
        <v>2</v>
      </c>
      <c r="D46" s="12">
        <v>-7.79375233910714</v>
      </c>
      <c r="E46" s="13">
        <f t="shared" si="38"/>
        <v>-13.9462405103226</v>
      </c>
      <c r="F46" s="9" t="s">
        <v>107</v>
      </c>
      <c r="G46" s="6">
        <v>3</v>
      </c>
      <c r="H46" s="11">
        <f t="shared" si="20"/>
        <v>-7.79375233910714</v>
      </c>
      <c r="I46" s="11">
        <f t="shared" si="21"/>
        <v>265.356247660893</v>
      </c>
      <c r="J46" s="11">
        <f t="shared" si="22"/>
        <v>0.00611668706037489</v>
      </c>
      <c r="K46" s="11">
        <f t="shared" si="23"/>
        <v>89.1269166666667</v>
      </c>
      <c r="L46" s="11">
        <f t="shared" si="24"/>
        <v>0.891269166666667</v>
      </c>
      <c r="M46" s="6" t="s">
        <v>107</v>
      </c>
      <c r="N46" s="6"/>
      <c r="O46" s="11">
        <f t="shared" si="39"/>
        <v>2.66464517330486</v>
      </c>
      <c r="P46" s="11">
        <f t="shared" si="25"/>
        <v>0.0162988006520442</v>
      </c>
      <c r="Q46" s="17">
        <f t="shared" si="26"/>
        <v>0.00211884408476575</v>
      </c>
      <c r="R46" s="11">
        <f t="shared" si="27"/>
        <v>0.115864991666667</v>
      </c>
      <c r="S46" s="18">
        <f t="shared" si="28"/>
        <v>0.0182871810914333</v>
      </c>
      <c r="T46" s="3">
        <v>0.01</v>
      </c>
      <c r="U46" s="19">
        <f t="shared" si="29"/>
        <v>0.000182871810914333</v>
      </c>
      <c r="V46" s="18"/>
      <c r="W46" s="3"/>
      <c r="X46" s="19"/>
      <c r="Y46" s="20">
        <v>0.02</v>
      </c>
      <c r="Z46" s="3">
        <v>0.29</v>
      </c>
      <c r="AA46" s="21">
        <f t="shared" si="30"/>
        <v>0.0058</v>
      </c>
      <c r="AB46" s="3">
        <v>0.01</v>
      </c>
      <c r="AC46" s="3">
        <v>0.28</v>
      </c>
      <c r="AD46" s="21">
        <f t="shared" si="31"/>
        <v>0.0028</v>
      </c>
      <c r="AE46" s="18"/>
      <c r="AF46" s="3"/>
      <c r="AG46" s="19"/>
      <c r="AH46" s="18"/>
      <c r="AI46" s="3"/>
      <c r="AJ46" s="19"/>
      <c r="AK46" s="1">
        <v>0.1</v>
      </c>
      <c r="AL46" s="21">
        <v>0.07</v>
      </c>
      <c r="AM46" s="21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0.0192828718109143</v>
      </c>
      <c r="AR46" s="27">
        <f t="shared" si="35"/>
        <v>89.1269166666667</v>
      </c>
      <c r="AS46" s="1">
        <f t="shared" si="36"/>
        <v>0.13</v>
      </c>
      <c r="AT46" s="2">
        <f>$E$3/12</f>
        <v>39.9083333333333</v>
      </c>
      <c r="AU46" s="1">
        <f t="shared" si="37"/>
        <v>59739.6044316257</v>
      </c>
    </row>
    <row r="47" s="1" customFormat="1" spans="1:47">
      <c r="A47" s="6"/>
      <c r="B47" s="6"/>
      <c r="C47" s="9">
        <v>3</v>
      </c>
      <c r="D47" s="12">
        <v>4.73007431683871</v>
      </c>
      <c r="E47" s="13">
        <f t="shared" si="38"/>
        <v>-7.79375233910714</v>
      </c>
      <c r="F47" s="9" t="s">
        <v>107</v>
      </c>
      <c r="G47" s="6">
        <v>4</v>
      </c>
      <c r="H47" s="11">
        <f t="shared" si="20"/>
        <v>4.73007431683871</v>
      </c>
      <c r="I47" s="11">
        <f t="shared" si="21"/>
        <v>277.880074316839</v>
      </c>
      <c r="J47" s="11">
        <f t="shared" si="22"/>
        <v>0.0319686671050484</v>
      </c>
      <c r="K47" s="11">
        <f t="shared" si="23"/>
        <v>89.1269166666667</v>
      </c>
      <c r="L47" s="11">
        <f t="shared" si="24"/>
        <v>0.891269166666667</v>
      </c>
      <c r="M47" s="6" t="s">
        <v>107</v>
      </c>
      <c r="N47" s="6"/>
      <c r="O47" s="11">
        <f t="shared" si="39"/>
        <v>3.53961553931948</v>
      </c>
      <c r="P47" s="11">
        <f t="shared" si="25"/>
        <v>0.113156790856361</v>
      </c>
      <c r="Q47" s="17">
        <f t="shared" si="26"/>
        <v>0.0147103828113269</v>
      </c>
      <c r="R47" s="11">
        <f t="shared" si="27"/>
        <v>0.115864991666667</v>
      </c>
      <c r="S47" s="18">
        <f t="shared" si="28"/>
        <v>0.126961410860386</v>
      </c>
      <c r="T47" s="3">
        <v>0.01</v>
      </c>
      <c r="U47" s="19">
        <f t="shared" si="29"/>
        <v>0.00126961410860386</v>
      </c>
      <c r="V47" s="18"/>
      <c r="W47" s="3"/>
      <c r="X47" s="19"/>
      <c r="Y47" s="20">
        <v>0.02</v>
      </c>
      <c r="Z47" s="3">
        <v>0.29</v>
      </c>
      <c r="AA47" s="21">
        <f t="shared" si="30"/>
        <v>0.0058</v>
      </c>
      <c r="AB47" s="3">
        <v>0.01</v>
      </c>
      <c r="AC47" s="3">
        <v>0.28</v>
      </c>
      <c r="AD47" s="21">
        <f t="shared" si="31"/>
        <v>0.0028</v>
      </c>
      <c r="AE47" s="18"/>
      <c r="AF47" s="3"/>
      <c r="AG47" s="19"/>
      <c r="AH47" s="18"/>
      <c r="AI47" s="3"/>
      <c r="AJ47" s="19"/>
      <c r="AK47" s="21">
        <v>0.1</v>
      </c>
      <c r="AL47" s="21">
        <v>0.07</v>
      </c>
      <c r="AM47" s="21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0.0203696141086039</v>
      </c>
      <c r="AR47" s="27">
        <f t="shared" si="35"/>
        <v>89.1269166666667</v>
      </c>
      <c r="AS47" s="1">
        <f t="shared" si="36"/>
        <v>0.13</v>
      </c>
      <c r="AT47" s="2">
        <f>$E$3/12</f>
        <v>39.9083333333333</v>
      </c>
      <c r="AU47" s="1">
        <f t="shared" si="37"/>
        <v>63106.4035069762</v>
      </c>
    </row>
    <row r="48" s="1" customFormat="1" spans="1:47">
      <c r="A48" s="6"/>
      <c r="B48" s="6"/>
      <c r="C48" s="9">
        <v>4</v>
      </c>
      <c r="D48" s="12">
        <v>9.1227085907</v>
      </c>
      <c r="E48" s="13">
        <f t="shared" si="38"/>
        <v>4.73007431683871</v>
      </c>
      <c r="F48" s="9" t="s">
        <v>107</v>
      </c>
      <c r="G48" s="6">
        <v>5</v>
      </c>
      <c r="H48" s="11">
        <f t="shared" si="20"/>
        <v>9.1227085907</v>
      </c>
      <c r="I48" s="11">
        <f t="shared" si="21"/>
        <v>282.2727085907</v>
      </c>
      <c r="J48" s="11">
        <f t="shared" si="22"/>
        <v>0.0551485207472241</v>
      </c>
      <c r="K48" s="11">
        <f t="shared" si="23"/>
        <v>89.1269166666667</v>
      </c>
      <c r="L48" s="11">
        <f t="shared" si="24"/>
        <v>0.891269166666667</v>
      </c>
      <c r="M48" s="6" t="s">
        <v>109</v>
      </c>
      <c r="N48" s="11">
        <f>(O47-P47)*$C$24/100</f>
        <v>3.25513581103996</v>
      </c>
      <c r="O48" s="11">
        <f t="shared" si="39"/>
        <v>1.06259210408982</v>
      </c>
      <c r="P48" s="11">
        <f t="shared" si="25"/>
        <v>0.0586003826982341</v>
      </c>
      <c r="Q48" s="17">
        <f t="shared" si="26"/>
        <v>0.00761804975077043</v>
      </c>
      <c r="R48" s="11">
        <f t="shared" si="27"/>
        <v>0.115864991666667</v>
      </c>
      <c r="S48" s="18">
        <f t="shared" si="28"/>
        <v>0.0657493660612074</v>
      </c>
      <c r="T48" s="3">
        <v>0.01</v>
      </c>
      <c r="U48" s="19">
        <f t="shared" si="29"/>
        <v>0.000657493660612074</v>
      </c>
      <c r="V48" s="18"/>
      <c r="W48" s="3"/>
      <c r="X48" s="19"/>
      <c r="Y48" s="20">
        <v>0.04</v>
      </c>
      <c r="Z48" s="3">
        <v>0.29</v>
      </c>
      <c r="AA48" s="21">
        <f t="shared" si="30"/>
        <v>0.0116</v>
      </c>
      <c r="AB48" s="3">
        <v>0.015</v>
      </c>
      <c r="AC48" s="3">
        <v>0.28</v>
      </c>
      <c r="AD48" s="21">
        <f t="shared" si="31"/>
        <v>0.0042</v>
      </c>
      <c r="AE48" s="18"/>
      <c r="AF48" s="3"/>
      <c r="AG48" s="19"/>
      <c r="AH48" s="18"/>
      <c r="AI48" s="3"/>
      <c r="AJ48" s="19"/>
      <c r="AK48" s="1">
        <v>0.1</v>
      </c>
      <c r="AL48" s="21">
        <v>0.07</v>
      </c>
      <c r="AM48" s="21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0.0287074936606121</v>
      </c>
      <c r="AR48" s="27">
        <f t="shared" si="35"/>
        <v>89.1269166666667</v>
      </c>
      <c r="AS48" s="1">
        <f t="shared" si="36"/>
        <v>0.13</v>
      </c>
      <c r="AT48" s="2">
        <f>$E$3/12</f>
        <v>39.9083333333333</v>
      </c>
      <c r="AU48" s="1">
        <f t="shared" si="37"/>
        <v>88937.7024504032</v>
      </c>
    </row>
    <row r="49" s="1" customFormat="1" spans="1:47">
      <c r="A49" s="6"/>
      <c r="B49" s="6"/>
      <c r="C49" s="9">
        <v>5</v>
      </c>
      <c r="D49" s="12">
        <v>13.0996206188065</v>
      </c>
      <c r="E49" s="13">
        <f t="shared" si="38"/>
        <v>9.1227085907</v>
      </c>
      <c r="F49" s="9" t="s">
        <v>109</v>
      </c>
      <c r="G49" s="6">
        <v>6</v>
      </c>
      <c r="H49" s="11">
        <f t="shared" si="20"/>
        <v>13.0996206188065</v>
      </c>
      <c r="I49" s="11">
        <f t="shared" si="21"/>
        <v>286.249620618806</v>
      </c>
      <c r="J49" s="11">
        <f t="shared" si="22"/>
        <v>0.0890559008441994</v>
      </c>
      <c r="K49" s="11">
        <f t="shared" si="23"/>
        <v>89.1269166666667</v>
      </c>
      <c r="L49" s="11">
        <f t="shared" si="24"/>
        <v>0.891269166666667</v>
      </c>
      <c r="M49" s="6" t="s">
        <v>107</v>
      </c>
      <c r="N49" s="6"/>
      <c r="O49" s="11">
        <f t="shared" si="39"/>
        <v>1.89526088805826</v>
      </c>
      <c r="P49" s="11">
        <f t="shared" si="25"/>
        <v>0.168784165720805</v>
      </c>
      <c r="Q49" s="17">
        <f t="shared" si="26"/>
        <v>0.0219419415437047</v>
      </c>
      <c r="R49" s="11">
        <f t="shared" si="27"/>
        <v>0.115864991666667</v>
      </c>
      <c r="S49" s="18">
        <f t="shared" si="28"/>
        <v>0.189375075491566</v>
      </c>
      <c r="T49" s="3">
        <v>0.01</v>
      </c>
      <c r="U49" s="19">
        <f t="shared" si="29"/>
        <v>0.00189375075491566</v>
      </c>
      <c r="V49" s="18"/>
      <c r="W49" s="3"/>
      <c r="X49" s="19"/>
      <c r="Y49" s="20">
        <v>0.04</v>
      </c>
      <c r="Z49" s="3">
        <v>0.29</v>
      </c>
      <c r="AA49" s="21">
        <f t="shared" si="30"/>
        <v>0.0116</v>
      </c>
      <c r="AB49" s="3">
        <v>0.015</v>
      </c>
      <c r="AC49" s="3">
        <v>0.28</v>
      </c>
      <c r="AD49" s="21">
        <f t="shared" si="31"/>
        <v>0.0042</v>
      </c>
      <c r="AE49" s="18"/>
      <c r="AF49" s="3"/>
      <c r="AG49" s="19"/>
      <c r="AH49" s="18"/>
      <c r="AI49" s="3"/>
      <c r="AJ49" s="19"/>
      <c r="AK49" s="21">
        <v>0.1</v>
      </c>
      <c r="AL49" s="21">
        <v>0.07</v>
      </c>
      <c r="AM49" s="21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0.0299437507549157</v>
      </c>
      <c r="AR49" s="27">
        <f t="shared" si="35"/>
        <v>89.1269166666667</v>
      </c>
      <c r="AS49" s="1">
        <f t="shared" si="36"/>
        <v>0.13</v>
      </c>
      <c r="AT49" s="2">
        <f>$E$3/12</f>
        <v>39.9083333333333</v>
      </c>
      <c r="AU49" s="1">
        <f t="shared" si="37"/>
        <v>92767.7081940334</v>
      </c>
    </row>
    <row r="50" s="1" customFormat="1" spans="1:47">
      <c r="A50" s="6"/>
      <c r="B50" s="6"/>
      <c r="C50" s="9">
        <v>6</v>
      </c>
      <c r="D50" s="12">
        <v>18.9785750406667</v>
      </c>
      <c r="E50" s="13">
        <f t="shared" si="38"/>
        <v>13.0996206188065</v>
      </c>
      <c r="F50" s="9" t="s">
        <v>107</v>
      </c>
      <c r="G50" s="6">
        <v>7</v>
      </c>
      <c r="H50" s="11">
        <f t="shared" si="20"/>
        <v>18.9785750406667</v>
      </c>
      <c r="I50" s="11">
        <f t="shared" si="21"/>
        <v>292.128575040667</v>
      </c>
      <c r="J50" s="11">
        <f t="shared" si="22"/>
        <v>0.176584801978598</v>
      </c>
      <c r="K50" s="11">
        <f t="shared" si="23"/>
        <v>89.1269166666667</v>
      </c>
      <c r="L50" s="11">
        <f t="shared" si="24"/>
        <v>0.891269166666667</v>
      </c>
      <c r="M50" s="6" t="s">
        <v>107</v>
      </c>
      <c r="N50" s="6"/>
      <c r="O50" s="11">
        <f t="shared" si="39"/>
        <v>2.61774588900412</v>
      </c>
      <c r="P50" s="11">
        <f t="shared" si="25"/>
        <v>0.46225413944008</v>
      </c>
      <c r="Q50" s="17">
        <f t="shared" si="26"/>
        <v>0.0600930381272104</v>
      </c>
      <c r="R50" s="11">
        <f t="shared" si="27"/>
        <v>0.115864991666667</v>
      </c>
      <c r="S50" s="18">
        <f t="shared" si="28"/>
        <v>0.518647067270264</v>
      </c>
      <c r="T50" s="3">
        <v>0.01</v>
      </c>
      <c r="U50" s="19">
        <f t="shared" si="29"/>
        <v>0.00518647067270264</v>
      </c>
      <c r="V50" s="18"/>
      <c r="W50" s="3"/>
      <c r="X50" s="19"/>
      <c r="Y50" s="20">
        <v>0.04</v>
      </c>
      <c r="Z50" s="3">
        <v>0.29</v>
      </c>
      <c r="AA50" s="21">
        <f t="shared" si="30"/>
        <v>0.0116</v>
      </c>
      <c r="AB50" s="3">
        <v>0.015</v>
      </c>
      <c r="AC50" s="3">
        <v>0.28</v>
      </c>
      <c r="AD50" s="21">
        <f t="shared" si="31"/>
        <v>0.0042</v>
      </c>
      <c r="AE50" s="18"/>
      <c r="AF50" s="3"/>
      <c r="AG50" s="19"/>
      <c r="AH50" s="18"/>
      <c r="AI50" s="3"/>
      <c r="AJ50" s="19"/>
      <c r="AK50" s="1">
        <v>0.1</v>
      </c>
      <c r="AL50" s="21">
        <v>0.07</v>
      </c>
      <c r="AM50" s="21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0.0332364706727026</v>
      </c>
      <c r="AR50" s="27">
        <f t="shared" si="35"/>
        <v>89.1269166666667</v>
      </c>
      <c r="AS50" s="1">
        <f t="shared" si="36"/>
        <v>0.13</v>
      </c>
      <c r="AT50" s="2">
        <f>$E$3/12</f>
        <v>39.9083333333333</v>
      </c>
      <c r="AU50" s="1">
        <f t="shared" si="37"/>
        <v>102968.770946595</v>
      </c>
    </row>
    <row r="51" s="1" customFormat="1" spans="1:47">
      <c r="A51" s="6"/>
      <c r="B51" s="6"/>
      <c r="C51" s="9">
        <v>7</v>
      </c>
      <c r="D51" s="12">
        <v>20.7293627593548</v>
      </c>
      <c r="E51" s="13">
        <f t="shared" si="38"/>
        <v>18.9785750406667</v>
      </c>
      <c r="F51" s="9" t="s">
        <v>107</v>
      </c>
      <c r="G51" s="6">
        <v>8</v>
      </c>
      <c r="H51" s="11">
        <f t="shared" si="20"/>
        <v>20.7293627593548</v>
      </c>
      <c r="I51" s="11">
        <f t="shared" si="21"/>
        <v>293.879362759355</v>
      </c>
      <c r="J51" s="11">
        <f t="shared" si="22"/>
        <v>0.215372221056633</v>
      </c>
      <c r="K51" s="11">
        <f t="shared" si="23"/>
        <v>89.1269166666667</v>
      </c>
      <c r="L51" s="11">
        <f t="shared" si="24"/>
        <v>0.891269166666667</v>
      </c>
      <c r="M51" s="6" t="s">
        <v>107</v>
      </c>
      <c r="N51" s="6"/>
      <c r="O51" s="11">
        <f t="shared" si="39"/>
        <v>3.0467609162307</v>
      </c>
      <c r="P51" s="11">
        <f t="shared" si="25"/>
        <v>0.656187665557149</v>
      </c>
      <c r="Q51" s="17">
        <f t="shared" si="26"/>
        <v>0.0853043965224293</v>
      </c>
      <c r="R51" s="11">
        <f t="shared" si="27"/>
        <v>0.115864991666667</v>
      </c>
      <c r="S51" s="18">
        <f t="shared" si="28"/>
        <v>0.736239612115472</v>
      </c>
      <c r="T51" s="3">
        <v>0.01</v>
      </c>
      <c r="U51" s="19">
        <f t="shared" si="29"/>
        <v>0.00736239612115472</v>
      </c>
      <c r="V51" s="18"/>
      <c r="W51" s="3"/>
      <c r="X51" s="19"/>
      <c r="Y51" s="20">
        <v>0.04</v>
      </c>
      <c r="Z51" s="3">
        <v>0.29</v>
      </c>
      <c r="AA51" s="21">
        <f t="shared" si="30"/>
        <v>0.0116</v>
      </c>
      <c r="AB51" s="3">
        <v>0.015</v>
      </c>
      <c r="AC51" s="3">
        <v>0.28</v>
      </c>
      <c r="AD51" s="21">
        <f t="shared" si="31"/>
        <v>0.0042</v>
      </c>
      <c r="AE51" s="18"/>
      <c r="AF51" s="3"/>
      <c r="AG51" s="19"/>
      <c r="AH51" s="18"/>
      <c r="AI51" s="3"/>
      <c r="AJ51" s="19"/>
      <c r="AK51" s="21">
        <v>0.1</v>
      </c>
      <c r="AL51" s="21">
        <v>0.07</v>
      </c>
      <c r="AM51" s="21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0.0354123961211547</v>
      </c>
      <c r="AR51" s="27">
        <f t="shared" si="35"/>
        <v>89.1269166666667</v>
      </c>
      <c r="AS51" s="1">
        <f t="shared" si="36"/>
        <v>0.13</v>
      </c>
      <c r="AT51" s="2">
        <f>$E$3/12</f>
        <v>39.9083333333333</v>
      </c>
      <c r="AU51" s="1">
        <f t="shared" si="37"/>
        <v>109709.931020566</v>
      </c>
    </row>
    <row r="52" s="1" customFormat="1" spans="1:47">
      <c r="A52" s="6"/>
      <c r="B52" s="6"/>
      <c r="C52" s="9">
        <v>8</v>
      </c>
      <c r="D52" s="12">
        <v>19.9360789187097</v>
      </c>
      <c r="E52" s="13">
        <f t="shared" si="38"/>
        <v>20.7293627593548</v>
      </c>
      <c r="F52" s="9" t="s">
        <v>107</v>
      </c>
      <c r="G52" s="6">
        <v>9</v>
      </c>
      <c r="H52" s="11">
        <f t="shared" si="20"/>
        <v>19.9360789187097</v>
      </c>
      <c r="I52" s="11">
        <f t="shared" si="21"/>
        <v>293.08607891871</v>
      </c>
      <c r="J52" s="11">
        <f t="shared" si="22"/>
        <v>0.19689901717222</v>
      </c>
      <c r="K52" s="11">
        <f t="shared" si="23"/>
        <v>89.1269166666667</v>
      </c>
      <c r="L52" s="11">
        <f t="shared" si="24"/>
        <v>0.891269166666667</v>
      </c>
      <c r="M52" s="6" t="s">
        <v>107</v>
      </c>
      <c r="N52" s="6"/>
      <c r="O52" s="11">
        <f t="shared" si="39"/>
        <v>3.28184241734022</v>
      </c>
      <c r="P52" s="11">
        <f t="shared" si="25"/>
        <v>0.646191546488391</v>
      </c>
      <c r="Q52" s="17">
        <f t="shared" si="26"/>
        <v>0.0840049010434909</v>
      </c>
      <c r="R52" s="11">
        <f t="shared" si="27"/>
        <v>0.115864991666667</v>
      </c>
      <c r="S52" s="18">
        <f t="shared" si="28"/>
        <v>0.725024011438807</v>
      </c>
      <c r="T52" s="3">
        <v>0.01</v>
      </c>
      <c r="U52" s="19">
        <f t="shared" si="29"/>
        <v>0.00725024011438807</v>
      </c>
      <c r="V52" s="18"/>
      <c r="W52" s="3"/>
      <c r="X52" s="19"/>
      <c r="Y52" s="20">
        <v>0.04</v>
      </c>
      <c r="Z52" s="3">
        <v>0.29</v>
      </c>
      <c r="AA52" s="21">
        <f t="shared" si="30"/>
        <v>0.0116</v>
      </c>
      <c r="AB52" s="3">
        <v>0.015</v>
      </c>
      <c r="AC52" s="3">
        <v>0.28</v>
      </c>
      <c r="AD52" s="21">
        <f t="shared" si="31"/>
        <v>0.0042</v>
      </c>
      <c r="AE52" s="18"/>
      <c r="AF52" s="3"/>
      <c r="AG52" s="19"/>
      <c r="AH52" s="18"/>
      <c r="AI52" s="3"/>
      <c r="AJ52" s="19"/>
      <c r="AK52" s="1">
        <v>0.1</v>
      </c>
      <c r="AL52" s="21">
        <v>0.07</v>
      </c>
      <c r="AM52" s="21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0.0353002401143881</v>
      </c>
      <c r="AR52" s="27">
        <f t="shared" si="35"/>
        <v>89.1269166666667</v>
      </c>
      <c r="AS52" s="1">
        <f t="shared" si="36"/>
        <v>0.13</v>
      </c>
      <c r="AT52" s="2">
        <f>$E$3/12</f>
        <v>39.9083333333333</v>
      </c>
      <c r="AU52" s="1">
        <f t="shared" si="37"/>
        <v>109362.464339017</v>
      </c>
    </row>
    <row r="53" s="1" customFormat="1" spans="1:47">
      <c r="A53" s="6"/>
      <c r="B53" s="6"/>
      <c r="C53" s="9">
        <v>9</v>
      </c>
      <c r="D53" s="12">
        <v>12.79658135</v>
      </c>
      <c r="E53" s="13">
        <f t="shared" si="38"/>
        <v>19.9360789187097</v>
      </c>
      <c r="F53" s="9" t="s">
        <v>107</v>
      </c>
      <c r="G53" s="6">
        <v>10</v>
      </c>
      <c r="H53" s="11">
        <f t="shared" si="20"/>
        <v>12.79658135</v>
      </c>
      <c r="I53" s="11">
        <f t="shared" si="21"/>
        <v>285.94658135</v>
      </c>
      <c r="J53" s="11">
        <f t="shared" si="22"/>
        <v>0.0859027607176706</v>
      </c>
      <c r="K53" s="11">
        <f t="shared" si="23"/>
        <v>89.1269166666667</v>
      </c>
      <c r="L53" s="11">
        <f t="shared" si="24"/>
        <v>0.891269166666667</v>
      </c>
      <c r="M53" s="6" t="s">
        <v>107</v>
      </c>
      <c r="N53" s="6"/>
      <c r="O53" s="11">
        <f t="shared" si="39"/>
        <v>3.5269200375185</v>
      </c>
      <c r="P53" s="11">
        <f t="shared" si="25"/>
        <v>0.302972168053309</v>
      </c>
      <c r="Q53" s="17">
        <f t="shared" si="26"/>
        <v>0.0393863818469302</v>
      </c>
      <c r="R53" s="11">
        <f t="shared" si="27"/>
        <v>0.115864991666667</v>
      </c>
      <c r="S53" s="18">
        <f t="shared" si="28"/>
        <v>0.3399334111225</v>
      </c>
      <c r="T53" s="3">
        <v>0.01</v>
      </c>
      <c r="U53" s="19">
        <f t="shared" si="29"/>
        <v>0.003399334111225</v>
      </c>
      <c r="V53" s="18"/>
      <c r="W53" s="3"/>
      <c r="X53" s="19"/>
      <c r="Y53" s="20">
        <v>0.02</v>
      </c>
      <c r="Z53" s="3">
        <v>0.29</v>
      </c>
      <c r="AA53" s="21">
        <f t="shared" si="30"/>
        <v>0.0058</v>
      </c>
      <c r="AB53" s="3">
        <v>0.01</v>
      </c>
      <c r="AC53" s="3">
        <v>0.28</v>
      </c>
      <c r="AD53" s="21">
        <f t="shared" si="31"/>
        <v>0.0028</v>
      </c>
      <c r="AE53" s="18"/>
      <c r="AF53" s="3"/>
      <c r="AG53" s="19"/>
      <c r="AH53" s="18"/>
      <c r="AI53" s="3"/>
      <c r="AJ53" s="19"/>
      <c r="AK53" s="21">
        <v>0.1</v>
      </c>
      <c r="AL53" s="21">
        <v>0.07</v>
      </c>
      <c r="AM53" s="21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0.022499334111225</v>
      </c>
      <c r="AR53" s="27">
        <f t="shared" si="35"/>
        <v>89.1269166666667</v>
      </c>
      <c r="AS53" s="1">
        <f t="shared" si="36"/>
        <v>0.13</v>
      </c>
      <c r="AT53" s="2">
        <f>$E$3/12</f>
        <v>39.9083333333333</v>
      </c>
      <c r="AU53" s="1">
        <f t="shared" si="37"/>
        <v>69704.4160724435</v>
      </c>
    </row>
    <row r="54" s="1" customFormat="1" spans="1:47">
      <c r="A54" s="6"/>
      <c r="B54" s="6"/>
      <c r="C54" s="9">
        <v>10</v>
      </c>
      <c r="D54" s="12">
        <v>4.97707963667742</v>
      </c>
      <c r="E54" s="13">
        <f t="shared" si="38"/>
        <v>12.79658135</v>
      </c>
      <c r="F54" s="9" t="s">
        <v>107</v>
      </c>
      <c r="G54" s="6">
        <v>11</v>
      </c>
      <c r="H54" s="11">
        <f t="shared" si="20"/>
        <v>4.97707963667742</v>
      </c>
      <c r="I54" s="11">
        <f t="shared" si="21"/>
        <v>278.127079636677</v>
      </c>
      <c r="J54" s="11">
        <f t="shared" si="22"/>
        <v>0.0329791309547071</v>
      </c>
      <c r="K54" s="11">
        <f t="shared" si="23"/>
        <v>89.1269166666667</v>
      </c>
      <c r="L54" s="11">
        <f t="shared" si="24"/>
        <v>0.891269166666667</v>
      </c>
      <c r="M54" s="6" t="s">
        <v>109</v>
      </c>
      <c r="N54" s="11">
        <f>(O53-P53)*$C$24/100</f>
        <v>3.06275047599193</v>
      </c>
      <c r="O54" s="11">
        <f t="shared" si="39"/>
        <v>1.05246656013993</v>
      </c>
      <c r="P54" s="11">
        <f t="shared" si="25"/>
        <v>0.0347094325123047</v>
      </c>
      <c r="Q54" s="17">
        <f t="shared" si="26"/>
        <v>0.00451222622659961</v>
      </c>
      <c r="R54" s="11">
        <f t="shared" si="27"/>
        <v>0.115864991666667</v>
      </c>
      <c r="S54" s="18">
        <f t="shared" si="28"/>
        <v>0.0389438273087774</v>
      </c>
      <c r="T54" s="3">
        <v>0.01</v>
      </c>
      <c r="U54" s="19">
        <f t="shared" si="29"/>
        <v>0.000389438273087774</v>
      </c>
      <c r="V54" s="18"/>
      <c r="W54" s="3"/>
      <c r="X54" s="19"/>
      <c r="Y54" s="20">
        <v>0.02</v>
      </c>
      <c r="Z54" s="3">
        <v>0.29</v>
      </c>
      <c r="AA54" s="21">
        <f t="shared" si="30"/>
        <v>0.0058</v>
      </c>
      <c r="AB54" s="3">
        <v>0.01</v>
      </c>
      <c r="AC54" s="3">
        <v>0.28</v>
      </c>
      <c r="AD54" s="21">
        <f t="shared" si="31"/>
        <v>0.0028</v>
      </c>
      <c r="AE54" s="18"/>
      <c r="AF54" s="3"/>
      <c r="AG54" s="19"/>
      <c r="AH54" s="18"/>
      <c r="AI54" s="3"/>
      <c r="AJ54" s="19"/>
      <c r="AK54" s="1">
        <v>0.1</v>
      </c>
      <c r="AL54" s="21">
        <v>0.07</v>
      </c>
      <c r="AM54" s="21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0.0194894382730878</v>
      </c>
      <c r="AR54" s="27">
        <f t="shared" si="35"/>
        <v>89.1269166666667</v>
      </c>
      <c r="AS54" s="1">
        <f t="shared" si="36"/>
        <v>0.13</v>
      </c>
      <c r="AT54" s="2">
        <f>$E$3/12</f>
        <v>39.9083333333333</v>
      </c>
      <c r="AU54" s="1">
        <f t="shared" si="37"/>
        <v>60379.560910105</v>
      </c>
    </row>
    <row r="55" s="1" customFormat="1" spans="1:48">
      <c r="A55" s="6"/>
      <c r="B55" s="6"/>
      <c r="C55" s="9">
        <v>11</v>
      </c>
      <c r="D55" s="12">
        <v>-5.1210845399</v>
      </c>
      <c r="E55" s="13">
        <f t="shared" si="38"/>
        <v>4.97707963667742</v>
      </c>
      <c r="F55" s="9" t="s">
        <v>109</v>
      </c>
      <c r="G55" s="6">
        <v>12</v>
      </c>
      <c r="H55" s="11">
        <f t="shared" si="20"/>
        <v>-5.1210845399</v>
      </c>
      <c r="I55" s="11">
        <f t="shared" si="21"/>
        <v>268.0289154601</v>
      </c>
      <c r="J55" s="11">
        <f t="shared" si="22"/>
        <v>0.00881901317702977</v>
      </c>
      <c r="K55" s="11">
        <f t="shared" si="23"/>
        <v>89.1269166666667</v>
      </c>
      <c r="L55" s="11">
        <f t="shared" si="24"/>
        <v>0.891269166666667</v>
      </c>
      <c r="M55" s="6" t="s">
        <v>107</v>
      </c>
      <c r="N55" s="6"/>
      <c r="O55" s="11">
        <f t="shared" si="39"/>
        <v>1.90902629429429</v>
      </c>
      <c r="P55" s="11">
        <f t="shared" si="25"/>
        <v>0.0168357280446776</v>
      </c>
      <c r="Q55" s="17">
        <f t="shared" si="26"/>
        <v>0.00218864464580809</v>
      </c>
      <c r="R55" s="11">
        <f t="shared" si="27"/>
        <v>0.115864991666667</v>
      </c>
      <c r="S55" s="18">
        <f t="shared" si="28"/>
        <v>0.0188896112132353</v>
      </c>
      <c r="T55" s="3">
        <v>0.01</v>
      </c>
      <c r="U55" s="19">
        <f t="shared" si="29"/>
        <v>0.000188896112132353</v>
      </c>
      <c r="V55" s="18"/>
      <c r="W55" s="3"/>
      <c r="X55" s="19"/>
      <c r="Y55" s="20">
        <v>0.02</v>
      </c>
      <c r="Z55" s="3">
        <v>0.29</v>
      </c>
      <c r="AA55" s="21">
        <f t="shared" si="30"/>
        <v>0.0058</v>
      </c>
      <c r="AB55" s="3">
        <v>0.01</v>
      </c>
      <c r="AC55" s="3">
        <v>0.28</v>
      </c>
      <c r="AD55" s="21">
        <f t="shared" si="31"/>
        <v>0.0028</v>
      </c>
      <c r="AE55" s="18"/>
      <c r="AF55" s="3"/>
      <c r="AG55" s="19"/>
      <c r="AH55" s="18"/>
      <c r="AI55" s="3"/>
      <c r="AJ55" s="19"/>
      <c r="AK55" s="21">
        <v>0.1</v>
      </c>
      <c r="AL55" s="21">
        <v>0.07</v>
      </c>
      <c r="AM55" s="21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0.0192888961121324</v>
      </c>
      <c r="AR55" s="27">
        <f t="shared" si="35"/>
        <v>89.1269166666667</v>
      </c>
      <c r="AS55" s="1">
        <f t="shared" si="36"/>
        <v>0.13</v>
      </c>
      <c r="AT55" s="2">
        <f>$E$3/12</f>
        <v>39.9083333333333</v>
      </c>
      <c r="AU55" s="1">
        <f t="shared" si="37"/>
        <v>59758.2681128071</v>
      </c>
      <c r="AV55" s="1">
        <f>SUM(AU44:AU55)</f>
        <v>935099.42499183</v>
      </c>
    </row>
    <row r="56" s="1" customFormat="1" spans="1:46">
      <c r="A56" s="6"/>
      <c r="B56" s="6"/>
      <c r="C56" s="9">
        <v>12</v>
      </c>
      <c r="D56" s="12">
        <v>-13.4042680751613</v>
      </c>
      <c r="E56" s="13">
        <f t="shared" si="38"/>
        <v>-5.1210845399</v>
      </c>
      <c r="F56" s="9" t="s">
        <v>107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6" t="s">
        <v>77</v>
      </c>
      <c r="T58" s="16"/>
      <c r="U58" s="16"/>
      <c r="V58" s="16" t="s">
        <v>78</v>
      </c>
      <c r="W58" s="16"/>
      <c r="X58" s="16"/>
      <c r="Y58" s="16" t="s">
        <v>79</v>
      </c>
      <c r="Z58" s="16"/>
      <c r="AA58" s="16"/>
      <c r="AB58" s="16" t="s">
        <v>80</v>
      </c>
      <c r="AC58" s="16"/>
      <c r="AD58" s="16"/>
      <c r="AE58" s="16" t="s">
        <v>81</v>
      </c>
      <c r="AF58" s="16"/>
      <c r="AG58" s="16"/>
      <c r="AH58" s="16" t="s">
        <v>82</v>
      </c>
      <c r="AI58" s="16"/>
      <c r="AJ58" s="16"/>
      <c r="AK58" s="22" t="s">
        <v>83</v>
      </c>
      <c r="AL58" s="23"/>
      <c r="AM58" s="24"/>
      <c r="AN58" s="16" t="s">
        <v>84</v>
      </c>
      <c r="AO58" s="16"/>
      <c r="AP58" s="16"/>
      <c r="AT58" s="2"/>
    </row>
    <row r="59" s="1" customFormat="1" spans="1:47">
      <c r="A59" s="8" t="s">
        <v>111</v>
      </c>
      <c r="B59" s="8"/>
      <c r="C59" s="9" t="s">
        <v>85</v>
      </c>
      <c r="D59" s="9" t="s">
        <v>86</v>
      </c>
      <c r="E59" s="9" t="s">
        <v>87</v>
      </c>
      <c r="F59" s="9" t="s">
        <v>88</v>
      </c>
      <c r="G59" s="6" t="s">
        <v>85</v>
      </c>
      <c r="H59" s="6" t="s">
        <v>87</v>
      </c>
      <c r="I59" s="6" t="s">
        <v>89</v>
      </c>
      <c r="J59" s="6" t="s">
        <v>90</v>
      </c>
      <c r="K59" s="15" t="s">
        <v>91</v>
      </c>
      <c r="L59" s="15" t="s">
        <v>92</v>
      </c>
      <c r="M59" s="6" t="s">
        <v>93</v>
      </c>
      <c r="N59" s="15" t="s">
        <v>94</v>
      </c>
      <c r="O59" s="6" t="s">
        <v>95</v>
      </c>
      <c r="P59" s="6" t="s">
        <v>96</v>
      </c>
      <c r="Q59" s="15" t="s">
        <v>97</v>
      </c>
      <c r="R59" s="15" t="s">
        <v>98</v>
      </c>
      <c r="S59" s="4" t="s">
        <v>99</v>
      </c>
      <c r="T59" s="3" t="s">
        <v>100</v>
      </c>
      <c r="U59" s="3"/>
      <c r="V59" s="4" t="s">
        <v>99</v>
      </c>
      <c r="W59" s="3" t="s">
        <v>100</v>
      </c>
      <c r="X59" s="3"/>
      <c r="Y59" s="4" t="s">
        <v>99</v>
      </c>
      <c r="Z59" s="3" t="s">
        <v>100</v>
      </c>
      <c r="AA59" s="3"/>
      <c r="AB59" s="4" t="s">
        <v>99</v>
      </c>
      <c r="AC59" s="3" t="s">
        <v>100</v>
      </c>
      <c r="AD59" s="3"/>
      <c r="AE59" s="4" t="s">
        <v>99</v>
      </c>
      <c r="AF59" s="3" t="s">
        <v>100</v>
      </c>
      <c r="AG59" s="3"/>
      <c r="AH59" s="4" t="s">
        <v>99</v>
      </c>
      <c r="AI59" s="3" t="s">
        <v>100</v>
      </c>
      <c r="AJ59" s="3"/>
      <c r="AK59" s="4" t="s">
        <v>99</v>
      </c>
      <c r="AL59" s="3" t="s">
        <v>100</v>
      </c>
      <c r="AM59" s="3"/>
      <c r="AN59" s="25" t="s">
        <v>99</v>
      </c>
      <c r="AO59" s="25" t="s">
        <v>100</v>
      </c>
      <c r="AP59" s="25"/>
      <c r="AQ59" s="1" t="s">
        <v>101</v>
      </c>
      <c r="AR59" s="1" t="s">
        <v>102</v>
      </c>
      <c r="AS59" s="1" t="s">
        <v>70</v>
      </c>
      <c r="AT59" s="2" t="s">
        <v>103</v>
      </c>
      <c r="AU59" s="1" t="s">
        <v>104</v>
      </c>
    </row>
    <row r="60" s="1" customFormat="1" spans="1:47">
      <c r="A60" s="6" t="s">
        <v>105</v>
      </c>
      <c r="B60" s="6">
        <f>F5</f>
        <v>1655.64</v>
      </c>
      <c r="C60" s="9" t="s">
        <v>106</v>
      </c>
      <c r="D60" s="10">
        <v>-9</v>
      </c>
      <c r="E60" s="9"/>
      <c r="F60" s="9"/>
      <c r="G60" s="6">
        <v>1</v>
      </c>
      <c r="H60" s="11">
        <f t="shared" ref="H60:H71" si="40">E61</f>
        <v>-9</v>
      </c>
      <c r="I60" s="11">
        <f t="shared" ref="I60:I71" si="41">H60+273.15</f>
        <v>264.15</v>
      </c>
      <c r="J60" s="11">
        <f t="shared" ref="J60:J71" si="42">EXP(($C$18*(I60-$C$16))/($C$19*I60*$C$16))</f>
        <v>0.0051730365778654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107</v>
      </c>
      <c r="N60" s="6"/>
      <c r="O60" s="11">
        <f>L60</f>
        <v>1.3797</v>
      </c>
      <c r="P60" s="11">
        <f t="shared" ref="P60:P71" si="45">O60*J60</f>
        <v>0.0071372385664809</v>
      </c>
      <c r="Q60" s="17">
        <f t="shared" ref="Q60:Q71" si="46">P60*$B$62</f>
        <v>0.00071372385664809</v>
      </c>
      <c r="R60" s="11">
        <f t="shared" ref="R60:R71" si="47">L60*$B$62</f>
        <v>0.13797</v>
      </c>
      <c r="S60" s="18">
        <f t="shared" ref="S60:S71" si="48">Q60/R60</f>
        <v>0.0051730365778654</v>
      </c>
      <c r="T60" s="3">
        <v>0.01</v>
      </c>
      <c r="U60" s="19">
        <f t="shared" ref="U60:U71" si="49">S60*T60</f>
        <v>5.1730365778654e-5</v>
      </c>
      <c r="V60" s="18"/>
      <c r="W60" s="3"/>
      <c r="X60" s="19"/>
      <c r="Y60" s="20">
        <v>0.02</v>
      </c>
      <c r="Z60" s="3">
        <v>0.06</v>
      </c>
      <c r="AA60" s="21">
        <f t="shared" ref="AA60:AA71" si="50">Y60*Z60</f>
        <v>0.0012</v>
      </c>
      <c r="AB60" s="3">
        <v>0.01</v>
      </c>
      <c r="AC60" s="3">
        <v>0.63</v>
      </c>
      <c r="AD60" s="21">
        <f t="shared" ref="AD60:AD71" si="51">AB60*AC60</f>
        <v>0.0063</v>
      </c>
      <c r="AE60" s="18"/>
      <c r="AF60" s="3"/>
      <c r="AG60" s="19"/>
      <c r="AH60" s="18"/>
      <c r="AI60" s="3"/>
      <c r="AJ60" s="19"/>
      <c r="AK60" s="1">
        <v>0.1</v>
      </c>
      <c r="AL60" s="21">
        <v>0.02</v>
      </c>
      <c r="AM60" s="21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0.0123517303657787</v>
      </c>
      <c r="AR60" s="27">
        <f t="shared" ref="AR60:AR71" si="55">$B$60/12</f>
        <v>137.97</v>
      </c>
      <c r="AS60" s="1">
        <f t="shared" ref="AS60:AS71" si="56">$B$62</f>
        <v>0.1</v>
      </c>
      <c r="AT60" s="2">
        <f>$E$5/12</f>
        <v>4.69166666666667</v>
      </c>
      <c r="AU60" s="1">
        <f t="shared" ref="AU60:AU71" si="57">AT60*10000*AS60*0.67*AR60*AQ60</f>
        <v>5356.91084391385</v>
      </c>
    </row>
    <row r="61" s="1" customFormat="1" spans="1:47">
      <c r="A61" s="6" t="s">
        <v>108</v>
      </c>
      <c r="B61" s="6">
        <v>1</v>
      </c>
      <c r="C61" s="9">
        <v>1</v>
      </c>
      <c r="D61" s="12">
        <v>-13.9462405103226</v>
      </c>
      <c r="E61" s="13">
        <f t="shared" ref="E61:E72" si="58">D60</f>
        <v>-9</v>
      </c>
      <c r="F61" s="9" t="s">
        <v>107</v>
      </c>
      <c r="G61" s="6">
        <v>2</v>
      </c>
      <c r="H61" s="11">
        <f t="shared" si="40"/>
        <v>-13.9462405103226</v>
      </c>
      <c r="I61" s="11">
        <f t="shared" si="41"/>
        <v>259.203759489677</v>
      </c>
      <c r="J61" s="11">
        <f t="shared" si="42"/>
        <v>0.00256014827149118</v>
      </c>
      <c r="K61" s="11">
        <f t="shared" si="43"/>
        <v>137.97</v>
      </c>
      <c r="L61" s="11">
        <f t="shared" si="44"/>
        <v>1.3797</v>
      </c>
      <c r="M61" s="6" t="s">
        <v>107</v>
      </c>
      <c r="N61" s="6"/>
      <c r="O61" s="11">
        <f t="shared" ref="O61:O71" si="59">L61+O60-P60-N61</f>
        <v>2.75226276143352</v>
      </c>
      <c r="P61" s="11">
        <f t="shared" si="45"/>
        <v>0.00704620075137358</v>
      </c>
      <c r="Q61" s="17">
        <f t="shared" si="46"/>
        <v>0.000704620075137358</v>
      </c>
      <c r="R61" s="11">
        <f t="shared" si="47"/>
        <v>0.13797</v>
      </c>
      <c r="S61" s="18">
        <f t="shared" si="48"/>
        <v>0.00510705280232919</v>
      </c>
      <c r="T61" s="3">
        <v>0.01</v>
      </c>
      <c r="U61" s="19">
        <f t="shared" si="49"/>
        <v>5.10705280232919e-5</v>
      </c>
      <c r="V61" s="18"/>
      <c r="W61" s="3"/>
      <c r="X61" s="19"/>
      <c r="Y61" s="20">
        <v>0.02</v>
      </c>
      <c r="Z61" s="3">
        <v>0.06</v>
      </c>
      <c r="AA61" s="21">
        <f t="shared" si="50"/>
        <v>0.0012</v>
      </c>
      <c r="AB61" s="3">
        <v>0.01</v>
      </c>
      <c r="AC61" s="3">
        <v>0.63</v>
      </c>
      <c r="AD61" s="21">
        <f t="shared" si="51"/>
        <v>0.0063</v>
      </c>
      <c r="AE61" s="18"/>
      <c r="AF61" s="3"/>
      <c r="AG61" s="19"/>
      <c r="AH61" s="18"/>
      <c r="AI61" s="3"/>
      <c r="AJ61" s="19"/>
      <c r="AK61" s="21">
        <v>0.1</v>
      </c>
      <c r="AL61" s="21">
        <v>0.02</v>
      </c>
      <c r="AM61" s="21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0.0123510705280233</v>
      </c>
      <c r="AR61" s="27">
        <f t="shared" si="55"/>
        <v>137.97</v>
      </c>
      <c r="AS61" s="1">
        <f t="shared" si="56"/>
        <v>0.1</v>
      </c>
      <c r="AT61" s="2">
        <f>$E$5/12</f>
        <v>4.69166666666667</v>
      </c>
      <c r="AU61" s="1">
        <f t="shared" si="57"/>
        <v>5356.62467412855</v>
      </c>
    </row>
    <row r="62" s="1" customFormat="1" spans="1:47">
      <c r="A62" s="6" t="s">
        <v>70</v>
      </c>
      <c r="B62" s="6">
        <f>G5</f>
        <v>0.1</v>
      </c>
      <c r="C62" s="9">
        <v>2</v>
      </c>
      <c r="D62" s="12">
        <v>-7.79375233910714</v>
      </c>
      <c r="E62" s="13">
        <f t="shared" si="58"/>
        <v>-13.9462405103226</v>
      </c>
      <c r="F62" s="9" t="s">
        <v>107</v>
      </c>
      <c r="G62" s="6">
        <v>3</v>
      </c>
      <c r="H62" s="11">
        <f t="shared" si="40"/>
        <v>-7.79375233910714</v>
      </c>
      <c r="I62" s="11">
        <f t="shared" si="41"/>
        <v>265.356247660893</v>
      </c>
      <c r="J62" s="11">
        <f t="shared" si="42"/>
        <v>0.00611668706037489</v>
      </c>
      <c r="K62" s="11">
        <f t="shared" si="43"/>
        <v>137.97</v>
      </c>
      <c r="L62" s="11">
        <f t="shared" si="44"/>
        <v>1.3797</v>
      </c>
      <c r="M62" s="6" t="s">
        <v>107</v>
      </c>
      <c r="N62" s="6"/>
      <c r="O62" s="11">
        <f t="shared" si="59"/>
        <v>4.12491656068214</v>
      </c>
      <c r="P62" s="11">
        <f t="shared" si="45"/>
        <v>0.0252308237518506</v>
      </c>
      <c r="Q62" s="17">
        <f t="shared" si="46"/>
        <v>0.00252308237518506</v>
      </c>
      <c r="R62" s="11">
        <f t="shared" si="47"/>
        <v>0.13797</v>
      </c>
      <c r="S62" s="18">
        <f t="shared" si="48"/>
        <v>0.0182871810914333</v>
      </c>
      <c r="T62" s="3">
        <v>0.01</v>
      </c>
      <c r="U62" s="19">
        <f t="shared" si="49"/>
        <v>0.000182871810914333</v>
      </c>
      <c r="V62" s="18"/>
      <c r="W62" s="3"/>
      <c r="X62" s="19"/>
      <c r="Y62" s="20">
        <v>0.02</v>
      </c>
      <c r="Z62" s="3">
        <v>0.06</v>
      </c>
      <c r="AA62" s="21">
        <f t="shared" si="50"/>
        <v>0.0012</v>
      </c>
      <c r="AB62" s="3">
        <v>0.01</v>
      </c>
      <c r="AC62" s="3">
        <v>0.63</v>
      </c>
      <c r="AD62" s="21">
        <f t="shared" si="51"/>
        <v>0.0063</v>
      </c>
      <c r="AE62" s="18"/>
      <c r="AF62" s="3"/>
      <c r="AG62" s="19"/>
      <c r="AH62" s="18"/>
      <c r="AI62" s="3"/>
      <c r="AJ62" s="19"/>
      <c r="AK62" s="1">
        <v>0.1</v>
      </c>
      <c r="AL62" s="21">
        <v>0.02</v>
      </c>
      <c r="AM62" s="21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0.0124828718109143</v>
      </c>
      <c r="AR62" s="27">
        <f t="shared" si="55"/>
        <v>137.97</v>
      </c>
      <c r="AS62" s="1">
        <f t="shared" si="56"/>
        <v>0.1</v>
      </c>
      <c r="AT62" s="2">
        <f>$E$5/12</f>
        <v>4.69166666666667</v>
      </c>
      <c r="AU62" s="1">
        <f t="shared" si="57"/>
        <v>5413.7865211453</v>
      </c>
    </row>
    <row r="63" s="1" customFormat="1" spans="1:47">
      <c r="A63" s="6"/>
      <c r="B63" s="6"/>
      <c r="C63" s="9">
        <v>3</v>
      </c>
      <c r="D63" s="12">
        <v>4.73007431683871</v>
      </c>
      <c r="E63" s="13">
        <f t="shared" si="58"/>
        <v>-7.79375233910714</v>
      </c>
      <c r="F63" s="9" t="s">
        <v>107</v>
      </c>
      <c r="G63" s="6">
        <v>4</v>
      </c>
      <c r="H63" s="11">
        <f t="shared" si="40"/>
        <v>4.73007431683871</v>
      </c>
      <c r="I63" s="11">
        <f t="shared" si="41"/>
        <v>277.880074316839</v>
      </c>
      <c r="J63" s="11">
        <f t="shared" si="42"/>
        <v>0.0319686671050484</v>
      </c>
      <c r="K63" s="11">
        <f t="shared" si="43"/>
        <v>137.97</v>
      </c>
      <c r="L63" s="11">
        <f t="shared" si="44"/>
        <v>1.3797</v>
      </c>
      <c r="M63" s="6" t="s">
        <v>107</v>
      </c>
      <c r="N63" s="6"/>
      <c r="O63" s="11">
        <f t="shared" si="59"/>
        <v>5.47938573693029</v>
      </c>
      <c r="P63" s="11">
        <f t="shared" si="45"/>
        <v>0.175168658564075</v>
      </c>
      <c r="Q63" s="17">
        <f t="shared" si="46"/>
        <v>0.0175168658564075</v>
      </c>
      <c r="R63" s="11">
        <f t="shared" si="47"/>
        <v>0.13797</v>
      </c>
      <c r="S63" s="18">
        <f t="shared" si="48"/>
        <v>0.126961410860386</v>
      </c>
      <c r="T63" s="3">
        <v>0.01</v>
      </c>
      <c r="U63" s="19">
        <f t="shared" si="49"/>
        <v>0.00126961410860386</v>
      </c>
      <c r="V63" s="18"/>
      <c r="W63" s="3"/>
      <c r="X63" s="19"/>
      <c r="Y63" s="20">
        <v>0.02</v>
      </c>
      <c r="Z63" s="3">
        <v>0.06</v>
      </c>
      <c r="AA63" s="21">
        <f t="shared" si="50"/>
        <v>0.0012</v>
      </c>
      <c r="AB63" s="3">
        <v>0.01</v>
      </c>
      <c r="AC63" s="3">
        <v>0.63</v>
      </c>
      <c r="AD63" s="21">
        <f t="shared" si="51"/>
        <v>0.0063</v>
      </c>
      <c r="AE63" s="18"/>
      <c r="AF63" s="3"/>
      <c r="AG63" s="19"/>
      <c r="AH63" s="18"/>
      <c r="AI63" s="3"/>
      <c r="AJ63" s="19"/>
      <c r="AK63" s="21">
        <v>0.1</v>
      </c>
      <c r="AL63" s="21">
        <v>0.02</v>
      </c>
      <c r="AM63" s="21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0.0135696141086039</v>
      </c>
      <c r="AR63" s="27">
        <f t="shared" si="55"/>
        <v>137.97</v>
      </c>
      <c r="AS63" s="1">
        <f t="shared" si="56"/>
        <v>0.1</v>
      </c>
      <c r="AT63" s="2">
        <f>$E$5/12</f>
        <v>4.69166666666667</v>
      </c>
      <c r="AU63" s="1">
        <f t="shared" si="57"/>
        <v>5885.10361005795</v>
      </c>
    </row>
    <row r="64" s="1" customFormat="1" spans="1:47">
      <c r="A64" s="6"/>
      <c r="B64" s="6"/>
      <c r="C64" s="9">
        <v>4</v>
      </c>
      <c r="D64" s="12">
        <v>9.1227085907</v>
      </c>
      <c r="E64" s="13">
        <f t="shared" si="58"/>
        <v>4.73007431683871</v>
      </c>
      <c r="F64" s="9" t="s">
        <v>107</v>
      </c>
      <c r="G64" s="6">
        <v>5</v>
      </c>
      <c r="H64" s="11">
        <f t="shared" si="40"/>
        <v>9.1227085907</v>
      </c>
      <c r="I64" s="11">
        <f t="shared" si="41"/>
        <v>282.2727085907</v>
      </c>
      <c r="J64" s="11">
        <f t="shared" si="42"/>
        <v>0.0551485207472241</v>
      </c>
      <c r="K64" s="11">
        <f t="shared" si="43"/>
        <v>137.97</v>
      </c>
      <c r="L64" s="11">
        <f t="shared" si="44"/>
        <v>1.3797</v>
      </c>
      <c r="M64" s="6" t="s">
        <v>109</v>
      </c>
      <c r="N64" s="11">
        <f>(O63-P63)*$C$24/100</f>
        <v>5.03900622444791</v>
      </c>
      <c r="O64" s="11">
        <f t="shared" si="59"/>
        <v>1.64491085391831</v>
      </c>
      <c r="P64" s="11">
        <f t="shared" si="45"/>
        <v>0.0907144003546481</v>
      </c>
      <c r="Q64" s="17">
        <f t="shared" si="46"/>
        <v>0.00907144003546481</v>
      </c>
      <c r="R64" s="11">
        <f t="shared" si="47"/>
        <v>0.13797</v>
      </c>
      <c r="S64" s="18">
        <f t="shared" si="48"/>
        <v>0.0657493660612076</v>
      </c>
      <c r="T64" s="3">
        <v>0.01</v>
      </c>
      <c r="U64" s="19">
        <f t="shared" si="49"/>
        <v>0.000657493660612076</v>
      </c>
      <c r="V64" s="18"/>
      <c r="W64" s="3"/>
      <c r="X64" s="19"/>
      <c r="Y64" s="20">
        <v>0.04</v>
      </c>
      <c r="Z64" s="3">
        <v>0.06</v>
      </c>
      <c r="AA64" s="21">
        <f t="shared" si="50"/>
        <v>0.0024</v>
      </c>
      <c r="AB64" s="3">
        <v>0.015</v>
      </c>
      <c r="AC64" s="3">
        <v>0.63</v>
      </c>
      <c r="AD64" s="21">
        <f t="shared" si="51"/>
        <v>0.00945</v>
      </c>
      <c r="AE64" s="18"/>
      <c r="AF64" s="3"/>
      <c r="AG64" s="19"/>
      <c r="AH64" s="18"/>
      <c r="AI64" s="3"/>
      <c r="AJ64" s="19"/>
      <c r="AK64" s="1">
        <v>0.1</v>
      </c>
      <c r="AL64" s="21">
        <v>0.02</v>
      </c>
      <c r="AM64" s="21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0.0187074936606121</v>
      </c>
      <c r="AR64" s="27">
        <f t="shared" si="55"/>
        <v>137.97</v>
      </c>
      <c r="AS64" s="1">
        <f t="shared" si="56"/>
        <v>0.1</v>
      </c>
      <c r="AT64" s="2">
        <f>$E$5/12</f>
        <v>4.69166666666667</v>
      </c>
      <c r="AU64" s="1">
        <f t="shared" si="57"/>
        <v>8113.38757285647</v>
      </c>
    </row>
    <row r="65" s="1" customFormat="1" spans="1:47">
      <c r="A65" s="6"/>
      <c r="B65" s="6"/>
      <c r="C65" s="9">
        <v>5</v>
      </c>
      <c r="D65" s="12">
        <v>13.0996206188065</v>
      </c>
      <c r="E65" s="13">
        <f t="shared" si="58"/>
        <v>9.1227085907</v>
      </c>
      <c r="F65" s="9" t="s">
        <v>109</v>
      </c>
      <c r="G65" s="6">
        <v>6</v>
      </c>
      <c r="H65" s="11">
        <f t="shared" si="40"/>
        <v>13.0996206188065</v>
      </c>
      <c r="I65" s="11">
        <f t="shared" si="41"/>
        <v>286.249620618806</v>
      </c>
      <c r="J65" s="11">
        <f t="shared" si="42"/>
        <v>0.0890559008441994</v>
      </c>
      <c r="K65" s="11">
        <f t="shared" si="43"/>
        <v>137.97</v>
      </c>
      <c r="L65" s="11">
        <f t="shared" si="44"/>
        <v>1.3797</v>
      </c>
      <c r="M65" s="6" t="s">
        <v>107</v>
      </c>
      <c r="N65" s="6"/>
      <c r="O65" s="11">
        <f t="shared" si="59"/>
        <v>2.93389645356366</v>
      </c>
      <c r="P65" s="11">
        <f t="shared" si="45"/>
        <v>0.261280791655714</v>
      </c>
      <c r="Q65" s="17">
        <f t="shared" si="46"/>
        <v>0.0261280791655714</v>
      </c>
      <c r="R65" s="11">
        <f t="shared" si="47"/>
        <v>0.13797</v>
      </c>
      <c r="S65" s="18">
        <f t="shared" si="48"/>
        <v>0.189375075491566</v>
      </c>
      <c r="T65" s="3">
        <v>0.01</v>
      </c>
      <c r="U65" s="19">
        <f t="shared" si="49"/>
        <v>0.00189375075491566</v>
      </c>
      <c r="V65" s="18"/>
      <c r="W65" s="3"/>
      <c r="X65" s="19"/>
      <c r="Y65" s="20">
        <v>0.04</v>
      </c>
      <c r="Z65" s="3">
        <v>0.06</v>
      </c>
      <c r="AA65" s="21">
        <f t="shared" si="50"/>
        <v>0.0024</v>
      </c>
      <c r="AB65" s="3">
        <v>0.015</v>
      </c>
      <c r="AC65" s="3">
        <v>0.63</v>
      </c>
      <c r="AD65" s="21">
        <f t="shared" si="51"/>
        <v>0.00945</v>
      </c>
      <c r="AE65" s="18"/>
      <c r="AF65" s="3"/>
      <c r="AG65" s="19"/>
      <c r="AH65" s="18"/>
      <c r="AI65" s="3"/>
      <c r="AJ65" s="19"/>
      <c r="AK65" s="21">
        <v>0.1</v>
      </c>
      <c r="AL65" s="21">
        <v>0.02</v>
      </c>
      <c r="AM65" s="21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0.0199437507549157</v>
      </c>
      <c r="AR65" s="27">
        <f t="shared" si="55"/>
        <v>137.97</v>
      </c>
      <c r="AS65" s="1">
        <f t="shared" si="56"/>
        <v>0.1</v>
      </c>
      <c r="AT65" s="2">
        <f>$E$5/12</f>
        <v>4.69166666666667</v>
      </c>
      <c r="AU65" s="1">
        <f t="shared" si="57"/>
        <v>8649.54881004543</v>
      </c>
    </row>
    <row r="66" s="1" customFormat="1" spans="1:47">
      <c r="A66" s="6"/>
      <c r="B66" s="6"/>
      <c r="C66" s="9">
        <v>6</v>
      </c>
      <c r="D66" s="12">
        <v>18.9785750406667</v>
      </c>
      <c r="E66" s="13">
        <f t="shared" si="58"/>
        <v>13.0996206188065</v>
      </c>
      <c r="F66" s="9" t="s">
        <v>107</v>
      </c>
      <c r="G66" s="6">
        <v>7</v>
      </c>
      <c r="H66" s="11">
        <f t="shared" si="40"/>
        <v>18.9785750406667</v>
      </c>
      <c r="I66" s="11">
        <f t="shared" si="41"/>
        <v>292.128575040667</v>
      </c>
      <c r="J66" s="11">
        <f t="shared" si="42"/>
        <v>0.176584801978598</v>
      </c>
      <c r="K66" s="11">
        <f t="shared" si="43"/>
        <v>137.97</v>
      </c>
      <c r="L66" s="11">
        <f t="shared" si="44"/>
        <v>1.3797</v>
      </c>
      <c r="M66" s="6" t="s">
        <v>107</v>
      </c>
      <c r="N66" s="6"/>
      <c r="O66" s="11">
        <f t="shared" si="59"/>
        <v>4.05231566190795</v>
      </c>
      <c r="P66" s="11">
        <f t="shared" si="45"/>
        <v>0.715577358712785</v>
      </c>
      <c r="Q66" s="17">
        <f t="shared" si="46"/>
        <v>0.0715577358712785</v>
      </c>
      <c r="R66" s="11">
        <f t="shared" si="47"/>
        <v>0.13797</v>
      </c>
      <c r="S66" s="18">
        <f t="shared" si="48"/>
        <v>0.518647067270265</v>
      </c>
      <c r="T66" s="3">
        <v>0.01</v>
      </c>
      <c r="U66" s="19">
        <f t="shared" si="49"/>
        <v>0.00518647067270265</v>
      </c>
      <c r="V66" s="18"/>
      <c r="W66" s="3"/>
      <c r="X66" s="19"/>
      <c r="Y66" s="20">
        <v>0.04</v>
      </c>
      <c r="Z66" s="3">
        <v>0.06</v>
      </c>
      <c r="AA66" s="21">
        <f t="shared" si="50"/>
        <v>0.0024</v>
      </c>
      <c r="AB66" s="3">
        <v>0.015</v>
      </c>
      <c r="AC66" s="3">
        <v>0.63</v>
      </c>
      <c r="AD66" s="21">
        <f t="shared" si="51"/>
        <v>0.00945</v>
      </c>
      <c r="AE66" s="18"/>
      <c r="AF66" s="3"/>
      <c r="AG66" s="19"/>
      <c r="AH66" s="18"/>
      <c r="AI66" s="3"/>
      <c r="AJ66" s="19"/>
      <c r="AK66" s="1">
        <v>0.1</v>
      </c>
      <c r="AL66" s="21">
        <v>0.02</v>
      </c>
      <c r="AM66" s="21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0.0232364706727027</v>
      </c>
      <c r="AR66" s="27">
        <f t="shared" si="55"/>
        <v>137.97</v>
      </c>
      <c r="AS66" s="1">
        <f t="shared" si="56"/>
        <v>0.1</v>
      </c>
      <c r="AT66" s="2">
        <f>$E$5/12</f>
        <v>4.69166666666667</v>
      </c>
      <c r="AU66" s="1">
        <f t="shared" si="57"/>
        <v>10077.5922105421</v>
      </c>
    </row>
    <row r="67" s="1" customFormat="1" spans="1:47">
      <c r="A67" s="6"/>
      <c r="B67" s="6"/>
      <c r="C67" s="9">
        <v>7</v>
      </c>
      <c r="D67" s="12">
        <v>20.7293627593548</v>
      </c>
      <c r="E67" s="13">
        <f t="shared" si="58"/>
        <v>18.9785750406667</v>
      </c>
      <c r="F67" s="9" t="s">
        <v>107</v>
      </c>
      <c r="G67" s="6">
        <v>8</v>
      </c>
      <c r="H67" s="11">
        <f t="shared" si="40"/>
        <v>20.7293627593548</v>
      </c>
      <c r="I67" s="11">
        <f t="shared" si="41"/>
        <v>293.879362759355</v>
      </c>
      <c r="J67" s="11">
        <f t="shared" si="42"/>
        <v>0.215372221056633</v>
      </c>
      <c r="K67" s="11">
        <f t="shared" si="43"/>
        <v>137.97</v>
      </c>
      <c r="L67" s="11">
        <f t="shared" si="44"/>
        <v>1.3797</v>
      </c>
      <c r="M67" s="6" t="s">
        <v>107</v>
      </c>
      <c r="N67" s="6"/>
      <c r="O67" s="11">
        <f t="shared" si="59"/>
        <v>4.71643830319516</v>
      </c>
      <c r="P67" s="11">
        <f t="shared" si="45"/>
        <v>1.01578979283572</v>
      </c>
      <c r="Q67" s="17">
        <f t="shared" si="46"/>
        <v>0.101578979283572</v>
      </c>
      <c r="R67" s="11">
        <f t="shared" si="47"/>
        <v>0.13797</v>
      </c>
      <c r="S67" s="18">
        <f t="shared" si="48"/>
        <v>0.736239612115474</v>
      </c>
      <c r="T67" s="3">
        <v>0.01</v>
      </c>
      <c r="U67" s="19">
        <f t="shared" si="49"/>
        <v>0.00736239612115474</v>
      </c>
      <c r="V67" s="18"/>
      <c r="W67" s="3"/>
      <c r="X67" s="19"/>
      <c r="Y67" s="20">
        <v>0.04</v>
      </c>
      <c r="Z67" s="3">
        <v>0.06</v>
      </c>
      <c r="AA67" s="21">
        <f t="shared" si="50"/>
        <v>0.0024</v>
      </c>
      <c r="AB67" s="3">
        <v>0.015</v>
      </c>
      <c r="AC67" s="3">
        <v>0.63</v>
      </c>
      <c r="AD67" s="21">
        <f t="shared" si="51"/>
        <v>0.00945</v>
      </c>
      <c r="AE67" s="18"/>
      <c r="AF67" s="3"/>
      <c r="AG67" s="19"/>
      <c r="AH67" s="18"/>
      <c r="AI67" s="3"/>
      <c r="AJ67" s="19"/>
      <c r="AK67" s="21">
        <v>0.1</v>
      </c>
      <c r="AL67" s="21">
        <v>0.02</v>
      </c>
      <c r="AM67" s="21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0.0254123961211547</v>
      </c>
      <c r="AR67" s="27">
        <f t="shared" si="55"/>
        <v>137.97</v>
      </c>
      <c r="AS67" s="1">
        <f t="shared" si="56"/>
        <v>0.1</v>
      </c>
      <c r="AT67" s="2">
        <f>$E$5/12</f>
        <v>4.69166666666667</v>
      </c>
      <c r="AU67" s="1">
        <f t="shared" si="57"/>
        <v>11021.2849795047</v>
      </c>
    </row>
    <row r="68" s="1" customFormat="1" spans="1:47">
      <c r="A68" s="6"/>
      <c r="B68" s="6"/>
      <c r="C68" s="9">
        <v>8</v>
      </c>
      <c r="D68" s="12">
        <v>19.9360789187097</v>
      </c>
      <c r="E68" s="13">
        <f t="shared" si="58"/>
        <v>20.7293627593548</v>
      </c>
      <c r="F68" s="9" t="s">
        <v>107</v>
      </c>
      <c r="G68" s="6">
        <v>9</v>
      </c>
      <c r="H68" s="11">
        <f t="shared" si="40"/>
        <v>19.9360789187097</v>
      </c>
      <c r="I68" s="11">
        <f t="shared" si="41"/>
        <v>293.08607891871</v>
      </c>
      <c r="J68" s="11">
        <f t="shared" si="42"/>
        <v>0.19689901717222</v>
      </c>
      <c r="K68" s="11">
        <f t="shared" si="43"/>
        <v>137.97</v>
      </c>
      <c r="L68" s="11">
        <f t="shared" si="44"/>
        <v>1.3797</v>
      </c>
      <c r="M68" s="6" t="s">
        <v>107</v>
      </c>
      <c r="N68" s="6"/>
      <c r="O68" s="11">
        <f t="shared" si="59"/>
        <v>5.08034851035944</v>
      </c>
      <c r="P68" s="11">
        <f t="shared" si="45"/>
        <v>1.00031562858212</v>
      </c>
      <c r="Q68" s="17">
        <f t="shared" si="46"/>
        <v>0.100031562858212</v>
      </c>
      <c r="R68" s="11">
        <f t="shared" si="47"/>
        <v>0.13797</v>
      </c>
      <c r="S68" s="18">
        <f t="shared" si="48"/>
        <v>0.725024011438809</v>
      </c>
      <c r="T68" s="3">
        <v>0.01</v>
      </c>
      <c r="U68" s="19">
        <f t="shared" si="49"/>
        <v>0.00725024011438809</v>
      </c>
      <c r="V68" s="18"/>
      <c r="W68" s="3"/>
      <c r="X68" s="19"/>
      <c r="Y68" s="20">
        <v>0.04</v>
      </c>
      <c r="Z68" s="3">
        <v>0.06</v>
      </c>
      <c r="AA68" s="21">
        <f t="shared" si="50"/>
        <v>0.0024</v>
      </c>
      <c r="AB68" s="3">
        <v>0.015</v>
      </c>
      <c r="AC68" s="3">
        <v>0.63</v>
      </c>
      <c r="AD68" s="21">
        <f t="shared" si="51"/>
        <v>0.00945</v>
      </c>
      <c r="AE68" s="18"/>
      <c r="AF68" s="3"/>
      <c r="AG68" s="19"/>
      <c r="AH68" s="18"/>
      <c r="AI68" s="3"/>
      <c r="AJ68" s="19"/>
      <c r="AK68" s="1">
        <v>0.1</v>
      </c>
      <c r="AL68" s="21">
        <v>0.02</v>
      </c>
      <c r="AM68" s="21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0.0253002401143881</v>
      </c>
      <c r="AR68" s="27">
        <f t="shared" si="55"/>
        <v>137.97</v>
      </c>
      <c r="AS68" s="1">
        <f t="shared" si="56"/>
        <v>0.1</v>
      </c>
      <c r="AT68" s="2">
        <f>$E$5/12</f>
        <v>4.69166666666667</v>
      </c>
      <c r="AU68" s="1">
        <f t="shared" si="57"/>
        <v>10972.6432336872</v>
      </c>
    </row>
    <row r="69" s="1" customFormat="1" spans="1:47">
      <c r="A69" s="6"/>
      <c r="B69" s="6"/>
      <c r="C69" s="9">
        <v>9</v>
      </c>
      <c r="D69" s="12">
        <v>12.79658135</v>
      </c>
      <c r="E69" s="13">
        <f t="shared" si="58"/>
        <v>19.9360789187097</v>
      </c>
      <c r="F69" s="9" t="s">
        <v>107</v>
      </c>
      <c r="G69" s="6">
        <v>10</v>
      </c>
      <c r="H69" s="11">
        <f t="shared" si="40"/>
        <v>12.79658135</v>
      </c>
      <c r="I69" s="11">
        <f t="shared" si="41"/>
        <v>285.94658135</v>
      </c>
      <c r="J69" s="11">
        <f t="shared" si="42"/>
        <v>0.0859027607176706</v>
      </c>
      <c r="K69" s="11">
        <f t="shared" si="43"/>
        <v>137.97</v>
      </c>
      <c r="L69" s="11">
        <f t="shared" si="44"/>
        <v>1.3797</v>
      </c>
      <c r="M69" s="6" t="s">
        <v>107</v>
      </c>
      <c r="N69" s="6"/>
      <c r="O69" s="11">
        <f t="shared" si="59"/>
        <v>5.45973288177732</v>
      </c>
      <c r="P69" s="11">
        <f t="shared" si="45"/>
        <v>0.469006127325715</v>
      </c>
      <c r="Q69" s="17">
        <f t="shared" si="46"/>
        <v>0.0469006127325715</v>
      </c>
      <c r="R69" s="11">
        <f t="shared" si="47"/>
        <v>0.13797</v>
      </c>
      <c r="S69" s="18">
        <f t="shared" si="48"/>
        <v>0.339933411122501</v>
      </c>
      <c r="T69" s="3">
        <v>0.01</v>
      </c>
      <c r="U69" s="19">
        <f t="shared" si="49"/>
        <v>0.00339933411122501</v>
      </c>
      <c r="V69" s="18"/>
      <c r="W69" s="3"/>
      <c r="X69" s="19"/>
      <c r="Y69" s="20">
        <v>0.02</v>
      </c>
      <c r="Z69" s="3">
        <v>0.06</v>
      </c>
      <c r="AA69" s="21">
        <f t="shared" si="50"/>
        <v>0.0012</v>
      </c>
      <c r="AB69" s="3">
        <v>0.01</v>
      </c>
      <c r="AC69" s="3">
        <v>0.63</v>
      </c>
      <c r="AD69" s="21">
        <f t="shared" si="51"/>
        <v>0.0063</v>
      </c>
      <c r="AE69" s="18"/>
      <c r="AF69" s="3"/>
      <c r="AG69" s="19"/>
      <c r="AH69" s="18"/>
      <c r="AI69" s="3"/>
      <c r="AJ69" s="19"/>
      <c r="AK69" s="21">
        <v>0.1</v>
      </c>
      <c r="AL69" s="21">
        <v>0.02</v>
      </c>
      <c r="AM69" s="21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0.015699334111225</v>
      </c>
      <c r="AR69" s="27">
        <f t="shared" si="55"/>
        <v>137.97</v>
      </c>
      <c r="AS69" s="1">
        <f t="shared" si="56"/>
        <v>0.1</v>
      </c>
      <c r="AT69" s="2">
        <f>$E$5/12</f>
        <v>4.69166666666667</v>
      </c>
      <c r="AU69" s="1">
        <f t="shared" si="57"/>
        <v>6808.75720665444</v>
      </c>
    </row>
    <row r="70" s="1" customFormat="1" spans="1:47">
      <c r="A70" s="6"/>
      <c r="B70" s="6"/>
      <c r="C70" s="9">
        <v>10</v>
      </c>
      <c r="D70" s="12">
        <v>4.97707963667742</v>
      </c>
      <c r="E70" s="13">
        <f t="shared" si="58"/>
        <v>12.79658135</v>
      </c>
      <c r="F70" s="9" t="s">
        <v>107</v>
      </c>
      <c r="G70" s="6">
        <v>11</v>
      </c>
      <c r="H70" s="11">
        <f t="shared" si="40"/>
        <v>4.97707963667742</v>
      </c>
      <c r="I70" s="11">
        <f t="shared" si="41"/>
        <v>278.127079636677</v>
      </c>
      <c r="J70" s="11">
        <f t="shared" si="42"/>
        <v>0.0329791309547071</v>
      </c>
      <c r="K70" s="11">
        <f t="shared" si="43"/>
        <v>137.97</v>
      </c>
      <c r="L70" s="11">
        <f t="shared" si="44"/>
        <v>1.3797</v>
      </c>
      <c r="M70" s="6" t="s">
        <v>109</v>
      </c>
      <c r="N70" s="11">
        <f>(O69-P69)*$C$24/100</f>
        <v>4.74119041672902</v>
      </c>
      <c r="O70" s="11">
        <f t="shared" si="59"/>
        <v>1.62923633772258</v>
      </c>
      <c r="P70" s="11">
        <f t="shared" si="45"/>
        <v>0.0537307985379203</v>
      </c>
      <c r="Q70" s="17">
        <f t="shared" si="46"/>
        <v>0.00537307985379203</v>
      </c>
      <c r="R70" s="11">
        <f t="shared" si="47"/>
        <v>0.13797</v>
      </c>
      <c r="S70" s="18">
        <f t="shared" si="48"/>
        <v>0.0389438273087775</v>
      </c>
      <c r="T70" s="3">
        <v>0.01</v>
      </c>
      <c r="U70" s="19">
        <f t="shared" si="49"/>
        <v>0.000389438273087775</v>
      </c>
      <c r="V70" s="18"/>
      <c r="W70" s="3"/>
      <c r="X70" s="19"/>
      <c r="Y70" s="20">
        <v>0.02</v>
      </c>
      <c r="Z70" s="3">
        <v>0.06</v>
      </c>
      <c r="AA70" s="21">
        <f t="shared" si="50"/>
        <v>0.0012</v>
      </c>
      <c r="AB70" s="3">
        <v>0.01</v>
      </c>
      <c r="AC70" s="3">
        <v>0.63</v>
      </c>
      <c r="AD70" s="21">
        <f t="shared" si="51"/>
        <v>0.0063</v>
      </c>
      <c r="AE70" s="18"/>
      <c r="AF70" s="3"/>
      <c r="AG70" s="19"/>
      <c r="AH70" s="18"/>
      <c r="AI70" s="3"/>
      <c r="AJ70" s="19"/>
      <c r="AK70" s="1">
        <v>0.1</v>
      </c>
      <c r="AL70" s="21">
        <v>0.02</v>
      </c>
      <c r="AM70" s="21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0.0126894382730878</v>
      </c>
      <c r="AR70" s="27">
        <f t="shared" si="55"/>
        <v>137.97</v>
      </c>
      <c r="AS70" s="1">
        <f t="shared" si="56"/>
        <v>0.1</v>
      </c>
      <c r="AT70" s="2">
        <f>$E$5/12</f>
        <v>4.69166666666667</v>
      </c>
      <c r="AU70" s="1">
        <f t="shared" si="57"/>
        <v>5503.37381688741</v>
      </c>
    </row>
    <row r="71" s="1" customFormat="1" spans="1:48">
      <c r="A71" s="6"/>
      <c r="B71" s="6"/>
      <c r="C71" s="9">
        <v>11</v>
      </c>
      <c r="D71" s="12">
        <v>-5.1210845399</v>
      </c>
      <c r="E71" s="13">
        <f t="shared" si="58"/>
        <v>4.97707963667742</v>
      </c>
      <c r="F71" s="9" t="s">
        <v>109</v>
      </c>
      <c r="G71" s="6">
        <v>12</v>
      </c>
      <c r="H71" s="11">
        <f t="shared" si="40"/>
        <v>-5.1210845399</v>
      </c>
      <c r="I71" s="11">
        <f t="shared" si="41"/>
        <v>268.0289154601</v>
      </c>
      <c r="J71" s="11">
        <f t="shared" si="42"/>
        <v>0.00881901317702977</v>
      </c>
      <c r="K71" s="11">
        <f t="shared" si="43"/>
        <v>137.97</v>
      </c>
      <c r="L71" s="11">
        <f t="shared" si="44"/>
        <v>1.3797</v>
      </c>
      <c r="M71" s="6" t="s">
        <v>107</v>
      </c>
      <c r="N71" s="6"/>
      <c r="O71" s="11">
        <f t="shared" si="59"/>
        <v>2.95520553918466</v>
      </c>
      <c r="P71" s="11">
        <f t="shared" si="45"/>
        <v>0.0260619965909009</v>
      </c>
      <c r="Q71" s="17">
        <f t="shared" si="46"/>
        <v>0.00260619965909009</v>
      </c>
      <c r="R71" s="11">
        <f t="shared" si="47"/>
        <v>0.13797</v>
      </c>
      <c r="S71" s="18">
        <f t="shared" si="48"/>
        <v>0.0188896112132354</v>
      </c>
      <c r="T71" s="3">
        <v>0.01</v>
      </c>
      <c r="U71" s="19">
        <f t="shared" si="49"/>
        <v>0.000188896112132354</v>
      </c>
      <c r="V71" s="18"/>
      <c r="W71" s="3"/>
      <c r="X71" s="19"/>
      <c r="Y71" s="20">
        <v>0.02</v>
      </c>
      <c r="Z71" s="3">
        <v>0.06</v>
      </c>
      <c r="AA71" s="21">
        <f t="shared" si="50"/>
        <v>0.0012</v>
      </c>
      <c r="AB71" s="3">
        <v>0.01</v>
      </c>
      <c r="AC71" s="3">
        <v>0.63</v>
      </c>
      <c r="AD71" s="21">
        <f t="shared" si="51"/>
        <v>0.0063</v>
      </c>
      <c r="AE71" s="18"/>
      <c r="AF71" s="3"/>
      <c r="AG71" s="19"/>
      <c r="AH71" s="18"/>
      <c r="AI71" s="3"/>
      <c r="AJ71" s="19"/>
      <c r="AK71" s="21">
        <v>0.1</v>
      </c>
      <c r="AL71" s="21">
        <v>0.02</v>
      </c>
      <c r="AM71" s="21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0.0124888961121324</v>
      </c>
      <c r="AR71" s="27">
        <f t="shared" si="55"/>
        <v>137.97</v>
      </c>
      <c r="AS71" s="1">
        <f t="shared" si="56"/>
        <v>0.1</v>
      </c>
      <c r="AT71" s="2">
        <f>$E$5/12</f>
        <v>4.69166666666667</v>
      </c>
      <c r="AU71" s="1">
        <f t="shared" si="57"/>
        <v>5416.39924370045</v>
      </c>
      <c r="AV71" s="1">
        <f>SUM(AU60:AU71)</f>
        <v>88575.4127231238</v>
      </c>
    </row>
    <row r="72" s="1" customFormat="1" spans="1:46">
      <c r="A72" s="6"/>
      <c r="B72" s="6"/>
      <c r="C72" s="9">
        <v>12</v>
      </c>
      <c r="D72" s="12">
        <v>-13.4042680751613</v>
      </c>
      <c r="E72" s="13">
        <f t="shared" si="58"/>
        <v>-5.1210845399</v>
      </c>
      <c r="F72" s="9" t="s">
        <v>107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6" t="s">
        <v>77</v>
      </c>
      <c r="T74" s="16"/>
      <c r="U74" s="16"/>
      <c r="V74" s="16" t="s">
        <v>78</v>
      </c>
      <c r="W74" s="16"/>
      <c r="X74" s="16"/>
      <c r="Y74" s="16" t="s">
        <v>79</v>
      </c>
      <c r="Z74" s="16"/>
      <c r="AA74" s="16"/>
      <c r="AB74" s="16" t="s">
        <v>80</v>
      </c>
      <c r="AC74" s="16"/>
      <c r="AD74" s="16"/>
      <c r="AE74" s="16" t="s">
        <v>81</v>
      </c>
      <c r="AF74" s="16"/>
      <c r="AG74" s="16"/>
      <c r="AH74" s="16" t="s">
        <v>82</v>
      </c>
      <c r="AI74" s="16"/>
      <c r="AJ74" s="16"/>
      <c r="AK74" s="22" t="s">
        <v>83</v>
      </c>
      <c r="AL74" s="23"/>
      <c r="AM74" s="24"/>
      <c r="AN74" s="16" t="s">
        <v>84</v>
      </c>
      <c r="AO74" s="16"/>
      <c r="AP74" s="16"/>
      <c r="AT74" s="2"/>
    </row>
    <row r="75" s="1" customFormat="1" spans="1:47">
      <c r="A75" s="8" t="s">
        <v>46</v>
      </c>
      <c r="B75" s="8"/>
      <c r="C75" s="9" t="s">
        <v>85</v>
      </c>
      <c r="D75" s="9" t="s">
        <v>86</v>
      </c>
      <c r="E75" s="9" t="s">
        <v>87</v>
      </c>
      <c r="F75" s="9" t="s">
        <v>88</v>
      </c>
      <c r="G75" s="6" t="s">
        <v>85</v>
      </c>
      <c r="H75" s="6" t="s">
        <v>87</v>
      </c>
      <c r="I75" s="6" t="s">
        <v>89</v>
      </c>
      <c r="J75" s="6" t="s">
        <v>90</v>
      </c>
      <c r="K75" s="15" t="s">
        <v>91</v>
      </c>
      <c r="L75" s="15" t="s">
        <v>92</v>
      </c>
      <c r="M75" s="6" t="s">
        <v>93</v>
      </c>
      <c r="N75" s="15" t="s">
        <v>94</v>
      </c>
      <c r="O75" s="6" t="s">
        <v>95</v>
      </c>
      <c r="P75" s="6" t="s">
        <v>96</v>
      </c>
      <c r="Q75" s="15" t="s">
        <v>97</v>
      </c>
      <c r="R75" s="15" t="s">
        <v>98</v>
      </c>
      <c r="S75" s="4" t="s">
        <v>99</v>
      </c>
      <c r="T75" s="3" t="s">
        <v>100</v>
      </c>
      <c r="U75" s="3"/>
      <c r="V75" s="4" t="s">
        <v>99</v>
      </c>
      <c r="W75" s="3" t="s">
        <v>100</v>
      </c>
      <c r="X75" s="3"/>
      <c r="Y75" s="4" t="s">
        <v>99</v>
      </c>
      <c r="Z75" s="3" t="s">
        <v>100</v>
      </c>
      <c r="AA75" s="3"/>
      <c r="AB75" s="4" t="s">
        <v>99</v>
      </c>
      <c r="AC75" s="3" t="s">
        <v>100</v>
      </c>
      <c r="AD75" s="3"/>
      <c r="AE75" s="4" t="s">
        <v>99</v>
      </c>
      <c r="AF75" s="3" t="s">
        <v>100</v>
      </c>
      <c r="AG75" s="3"/>
      <c r="AH75" s="4" t="s">
        <v>99</v>
      </c>
      <c r="AI75" s="3" t="s">
        <v>100</v>
      </c>
      <c r="AJ75" s="3"/>
      <c r="AK75" s="4" t="s">
        <v>99</v>
      </c>
      <c r="AL75" s="3" t="s">
        <v>100</v>
      </c>
      <c r="AM75" s="3"/>
      <c r="AN75" s="25" t="s">
        <v>99</v>
      </c>
      <c r="AO75" s="25" t="s">
        <v>100</v>
      </c>
      <c r="AP75" s="25"/>
      <c r="AQ75" s="1" t="s">
        <v>101</v>
      </c>
      <c r="AR75" s="1" t="s">
        <v>102</v>
      </c>
      <c r="AS75" s="1" t="s">
        <v>70</v>
      </c>
      <c r="AT75" s="2" t="s">
        <v>103</v>
      </c>
      <c r="AU75" s="1" t="s">
        <v>104</v>
      </c>
    </row>
    <row r="76" s="1" customFormat="1" spans="1:47">
      <c r="A76" s="6" t="s">
        <v>105</v>
      </c>
      <c r="B76" s="6">
        <f>F8</f>
        <v>93.9145</v>
      </c>
      <c r="C76" s="9" t="s">
        <v>106</v>
      </c>
      <c r="D76" s="10">
        <v>-9</v>
      </c>
      <c r="E76" s="9"/>
      <c r="F76" s="9"/>
      <c r="G76" s="6">
        <v>1</v>
      </c>
      <c r="H76" s="11">
        <f t="shared" ref="H76:H87" si="60">E77</f>
        <v>-9</v>
      </c>
      <c r="I76" s="11">
        <f t="shared" ref="I76:I87" si="61">H76+273.15</f>
        <v>264.15</v>
      </c>
      <c r="J76" s="11">
        <f t="shared" ref="J76:J87" si="62">EXP(($C$18*(I76-$C$16))/($C$19*I76*$C$16))</f>
        <v>0.0051730365778654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107</v>
      </c>
      <c r="N76" s="6"/>
      <c r="O76" s="11">
        <f>L76</f>
        <v>0.0782620833333333</v>
      </c>
      <c r="P76" s="11">
        <f t="shared" ref="P76:P87" si="65">O76*J76</f>
        <v>0.000404852619743283</v>
      </c>
      <c r="Q76" s="17">
        <f t="shared" ref="Q76:Q87" si="66">P76*$B$78</f>
        <v>7.69219977512239e-5</v>
      </c>
      <c r="R76" s="11">
        <f t="shared" ref="R76:R87" si="67">L76*$B$78</f>
        <v>0.0148697958333333</v>
      </c>
      <c r="S76" s="18">
        <f t="shared" ref="S76:S87" si="68">Q76/R76</f>
        <v>0.00517303657786541</v>
      </c>
      <c r="T76" s="3">
        <v>0.01</v>
      </c>
      <c r="U76" s="19">
        <f t="shared" ref="U76:U87" si="69">S76*T76</f>
        <v>5.17303657786541e-5</v>
      </c>
      <c r="V76" s="18"/>
      <c r="W76" s="3"/>
      <c r="X76" s="19"/>
      <c r="Y76" s="20">
        <v>0.02</v>
      </c>
      <c r="Z76" s="3">
        <v>0.17</v>
      </c>
      <c r="AA76" s="21">
        <f t="shared" ref="AA76:AA87" si="70">Y76*Z76</f>
        <v>0.0034</v>
      </c>
      <c r="AB76" s="3">
        <v>0.01</v>
      </c>
      <c r="AC76" s="3">
        <v>0.03</v>
      </c>
      <c r="AD76" s="21">
        <f t="shared" ref="AD76:AD87" si="71">AB76*AC76</f>
        <v>0.0003</v>
      </c>
      <c r="AE76" s="18"/>
      <c r="AF76" s="3"/>
      <c r="AG76" s="19"/>
      <c r="AH76" s="18"/>
      <c r="AI76" s="3"/>
      <c r="AJ76" s="19"/>
      <c r="AL76" s="21"/>
      <c r="AM76" s="21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0.0116517303657787</v>
      </c>
      <c r="AR76" s="27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2824.8</v>
      </c>
      <c r="AU76" s="1">
        <f t="shared" ref="AU76:AU87" si="77">AT76*10000*AS76*0.67*AR76*AQ76</f>
        <v>327912.474763399</v>
      </c>
    </row>
    <row r="77" s="1" customFormat="1" spans="1:47">
      <c r="A77" s="6" t="s">
        <v>108</v>
      </c>
      <c r="B77" s="6">
        <v>1</v>
      </c>
      <c r="C77" s="9">
        <v>1</v>
      </c>
      <c r="D77" s="12">
        <v>-13.9462405103226</v>
      </c>
      <c r="E77" s="13">
        <f t="shared" ref="E77:E88" si="78">D76</f>
        <v>-9</v>
      </c>
      <c r="F77" s="9" t="s">
        <v>107</v>
      </c>
      <c r="G77" s="6">
        <v>2</v>
      </c>
      <c r="H77" s="11">
        <f t="shared" si="60"/>
        <v>-13.9462405103226</v>
      </c>
      <c r="I77" s="11">
        <f t="shared" si="61"/>
        <v>259.203759489677</v>
      </c>
      <c r="J77" s="11">
        <f t="shared" si="62"/>
        <v>0.00256014827149118</v>
      </c>
      <c r="K77" s="11">
        <f t="shared" si="63"/>
        <v>7.82620833333333</v>
      </c>
      <c r="L77" s="11">
        <f t="shared" si="64"/>
        <v>0.0782620833333333</v>
      </c>
      <c r="M77" s="6" t="s">
        <v>107</v>
      </c>
      <c r="N77" s="6"/>
      <c r="O77" s="11">
        <f t="shared" ref="O77:O87" si="79">L77+O76-P76-N77</f>
        <v>0.156119314046923</v>
      </c>
      <c r="P77" s="11">
        <f t="shared" si="65"/>
        <v>0.00039968859200362</v>
      </c>
      <c r="Q77" s="17">
        <f t="shared" si="66"/>
        <v>7.59408324806878e-5</v>
      </c>
      <c r="R77" s="11">
        <f t="shared" si="67"/>
        <v>0.0148697958333333</v>
      </c>
      <c r="S77" s="18">
        <f t="shared" si="68"/>
        <v>0.0051070528023292</v>
      </c>
      <c r="T77" s="3">
        <v>0.01</v>
      </c>
      <c r="U77" s="19">
        <f t="shared" si="69"/>
        <v>5.1070528023292e-5</v>
      </c>
      <c r="V77" s="18"/>
      <c r="W77" s="3"/>
      <c r="X77" s="19"/>
      <c r="Y77" s="20">
        <v>0.02</v>
      </c>
      <c r="Z77" s="3">
        <v>0.17</v>
      </c>
      <c r="AA77" s="21">
        <f t="shared" si="70"/>
        <v>0.0034</v>
      </c>
      <c r="AB77" s="3">
        <v>0.01</v>
      </c>
      <c r="AC77" s="3">
        <v>0.03</v>
      </c>
      <c r="AD77" s="21">
        <f t="shared" si="71"/>
        <v>0.0003</v>
      </c>
      <c r="AE77" s="18"/>
      <c r="AF77" s="3"/>
      <c r="AG77" s="19"/>
      <c r="AH77" s="18"/>
      <c r="AI77" s="3"/>
      <c r="AJ77" s="19"/>
      <c r="AK77" s="21"/>
      <c r="AL77" s="21"/>
      <c r="AM77" s="21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0.0116510705280233</v>
      </c>
      <c r="AR77" s="27">
        <f t="shared" si="74"/>
        <v>7.82620833333333</v>
      </c>
      <c r="AS77" s="1">
        <f t="shared" si="75"/>
        <v>0.19</v>
      </c>
      <c r="AT77" s="2">
        <f t="shared" si="76"/>
        <v>2824.8</v>
      </c>
      <c r="AU77" s="1">
        <f t="shared" si="77"/>
        <v>327893.905072503</v>
      </c>
    </row>
    <row r="78" s="1" customFormat="1" spans="1:47">
      <c r="A78" s="6" t="s">
        <v>70</v>
      </c>
      <c r="B78" s="6">
        <f>G8</f>
        <v>0.19</v>
      </c>
      <c r="C78" s="9">
        <v>2</v>
      </c>
      <c r="D78" s="12">
        <v>-7.79375233910714</v>
      </c>
      <c r="E78" s="13">
        <f t="shared" si="78"/>
        <v>-13.9462405103226</v>
      </c>
      <c r="F78" s="9" t="s">
        <v>107</v>
      </c>
      <c r="G78" s="6">
        <v>3</v>
      </c>
      <c r="H78" s="11">
        <f t="shared" si="60"/>
        <v>-7.79375233910714</v>
      </c>
      <c r="I78" s="11">
        <f t="shared" si="61"/>
        <v>265.356247660893</v>
      </c>
      <c r="J78" s="11">
        <f t="shared" si="62"/>
        <v>0.00611668706037489</v>
      </c>
      <c r="K78" s="11">
        <f t="shared" si="63"/>
        <v>7.82620833333333</v>
      </c>
      <c r="L78" s="11">
        <f t="shared" si="64"/>
        <v>0.0782620833333333</v>
      </c>
      <c r="M78" s="6" t="s">
        <v>107</v>
      </c>
      <c r="N78" s="6"/>
      <c r="O78" s="11">
        <f t="shared" si="79"/>
        <v>0.233981708788253</v>
      </c>
      <c r="P78" s="11">
        <f t="shared" si="65"/>
        <v>0.00143119289050951</v>
      </c>
      <c r="Q78" s="17">
        <f t="shared" si="66"/>
        <v>0.000271926649196808</v>
      </c>
      <c r="R78" s="11">
        <f t="shared" si="67"/>
        <v>0.0148697958333333</v>
      </c>
      <c r="S78" s="18">
        <f t="shared" si="68"/>
        <v>0.0182871810914334</v>
      </c>
      <c r="T78" s="3">
        <v>0.01</v>
      </c>
      <c r="U78" s="19">
        <f t="shared" si="69"/>
        <v>0.000182871810914334</v>
      </c>
      <c r="V78" s="18"/>
      <c r="W78" s="3"/>
      <c r="X78" s="19"/>
      <c r="Y78" s="20">
        <v>0.02</v>
      </c>
      <c r="Z78" s="3">
        <v>0.17</v>
      </c>
      <c r="AA78" s="21">
        <f t="shared" si="70"/>
        <v>0.0034</v>
      </c>
      <c r="AB78" s="3">
        <v>0.01</v>
      </c>
      <c r="AC78" s="3">
        <v>0.03</v>
      </c>
      <c r="AD78" s="21">
        <f t="shared" si="71"/>
        <v>0.0003</v>
      </c>
      <c r="AE78" s="18"/>
      <c r="AF78" s="3"/>
      <c r="AG78" s="19"/>
      <c r="AH78" s="18"/>
      <c r="AI78" s="3"/>
      <c r="AJ78" s="19"/>
      <c r="AL78" s="21"/>
      <c r="AM78" s="21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0.0117828718109143</v>
      </c>
      <c r="AR78" s="27">
        <f t="shared" si="74"/>
        <v>7.82620833333333</v>
      </c>
      <c r="AS78" s="1">
        <f t="shared" si="75"/>
        <v>0.19</v>
      </c>
      <c r="AT78" s="2">
        <f t="shared" si="76"/>
        <v>2824.8</v>
      </c>
      <c r="AU78" s="1">
        <f t="shared" si="77"/>
        <v>331603.163997403</v>
      </c>
    </row>
    <row r="79" s="1" customFormat="1" spans="1:47">
      <c r="A79" s="6"/>
      <c r="B79" s="6"/>
      <c r="C79" s="9">
        <v>3</v>
      </c>
      <c r="D79" s="12">
        <v>4.73007431683871</v>
      </c>
      <c r="E79" s="13">
        <f t="shared" si="78"/>
        <v>-7.79375233910714</v>
      </c>
      <c r="F79" s="9" t="s">
        <v>107</v>
      </c>
      <c r="G79" s="6">
        <v>4</v>
      </c>
      <c r="H79" s="11">
        <f t="shared" si="60"/>
        <v>4.73007431683871</v>
      </c>
      <c r="I79" s="11">
        <f t="shared" si="61"/>
        <v>277.880074316839</v>
      </c>
      <c r="J79" s="11">
        <f t="shared" si="62"/>
        <v>0.0319686671050484</v>
      </c>
      <c r="K79" s="11">
        <f t="shared" si="63"/>
        <v>7.82620833333333</v>
      </c>
      <c r="L79" s="11">
        <f t="shared" si="64"/>
        <v>0.0782620833333333</v>
      </c>
      <c r="M79" s="6" t="s">
        <v>107</v>
      </c>
      <c r="N79" s="6"/>
      <c r="O79" s="11">
        <f t="shared" si="79"/>
        <v>0.310812599231077</v>
      </c>
      <c r="P79" s="11">
        <f t="shared" si="65"/>
        <v>0.0099362645168731</v>
      </c>
      <c r="Q79" s="17">
        <f t="shared" si="66"/>
        <v>0.00188789025820589</v>
      </c>
      <c r="R79" s="11">
        <f t="shared" si="67"/>
        <v>0.0148697958333333</v>
      </c>
      <c r="S79" s="18">
        <f t="shared" si="68"/>
        <v>0.126961410860386</v>
      </c>
      <c r="T79" s="3">
        <v>0.01</v>
      </c>
      <c r="U79" s="19">
        <f t="shared" si="69"/>
        <v>0.00126961410860386</v>
      </c>
      <c r="V79" s="18"/>
      <c r="W79" s="3"/>
      <c r="X79" s="19"/>
      <c r="Y79" s="20">
        <v>0.02</v>
      </c>
      <c r="Z79" s="3">
        <v>0.17</v>
      </c>
      <c r="AA79" s="21">
        <f t="shared" si="70"/>
        <v>0.0034</v>
      </c>
      <c r="AB79" s="3">
        <v>0.01</v>
      </c>
      <c r="AC79" s="3">
        <v>0.03</v>
      </c>
      <c r="AD79" s="21">
        <f t="shared" si="71"/>
        <v>0.0003</v>
      </c>
      <c r="AE79" s="18"/>
      <c r="AF79" s="3"/>
      <c r="AG79" s="19"/>
      <c r="AH79" s="18"/>
      <c r="AI79" s="3"/>
      <c r="AJ79" s="19"/>
      <c r="AK79" s="21"/>
      <c r="AL79" s="21"/>
      <c r="AM79" s="21"/>
      <c r="AN79" s="3">
        <v>0.01</v>
      </c>
      <c r="AO79" s="3">
        <v>0.79</v>
      </c>
      <c r="AP79" s="3">
        <f t="shared" si="72"/>
        <v>0.0079</v>
      </c>
      <c r="AQ79" s="1">
        <f t="shared" si="73"/>
        <v>0.0128696141086039</v>
      </c>
      <c r="AR79" s="27">
        <f t="shared" si="74"/>
        <v>7.82620833333333</v>
      </c>
      <c r="AS79" s="1">
        <f t="shared" si="75"/>
        <v>0.19</v>
      </c>
      <c r="AT79" s="2">
        <f t="shared" si="76"/>
        <v>2824.8</v>
      </c>
      <c r="AU79" s="1">
        <f t="shared" si="77"/>
        <v>362187.149815686</v>
      </c>
    </row>
    <row r="80" s="1" customFormat="1" spans="1:47">
      <c r="A80" s="6"/>
      <c r="B80" s="6"/>
      <c r="C80" s="9">
        <v>4</v>
      </c>
      <c r="D80" s="12">
        <v>9.1227085907</v>
      </c>
      <c r="E80" s="13">
        <f t="shared" si="78"/>
        <v>4.73007431683871</v>
      </c>
      <c r="F80" s="9" t="s">
        <v>107</v>
      </c>
      <c r="G80" s="6">
        <v>5</v>
      </c>
      <c r="H80" s="11">
        <f t="shared" si="60"/>
        <v>9.1227085907</v>
      </c>
      <c r="I80" s="11">
        <f t="shared" si="61"/>
        <v>282.2727085907</v>
      </c>
      <c r="J80" s="11">
        <f t="shared" si="62"/>
        <v>0.0551485207472241</v>
      </c>
      <c r="K80" s="11">
        <f t="shared" si="63"/>
        <v>7.82620833333333</v>
      </c>
      <c r="L80" s="11">
        <f t="shared" si="64"/>
        <v>0.0782620833333333</v>
      </c>
      <c r="M80" s="6" t="s">
        <v>109</v>
      </c>
      <c r="N80" s="11">
        <f>(O79-P79)*$C$24/100</f>
        <v>0.285832517978493</v>
      </c>
      <c r="O80" s="11">
        <f t="shared" si="79"/>
        <v>0.0933059000690435</v>
      </c>
      <c r="P80" s="11">
        <f t="shared" si="65"/>
        <v>0.00514568236579606</v>
      </c>
      <c r="Q80" s="17">
        <f t="shared" si="66"/>
        <v>0.000977679649501252</v>
      </c>
      <c r="R80" s="11">
        <f t="shared" si="67"/>
        <v>0.0148697958333333</v>
      </c>
      <c r="S80" s="18">
        <f t="shared" si="68"/>
        <v>0.0657493660612077</v>
      </c>
      <c r="T80" s="3">
        <v>0.01</v>
      </c>
      <c r="U80" s="19">
        <f t="shared" si="69"/>
        <v>0.000657493660612077</v>
      </c>
      <c r="V80" s="18"/>
      <c r="W80" s="3"/>
      <c r="X80" s="19"/>
      <c r="Y80" s="20">
        <v>0.04</v>
      </c>
      <c r="Z80" s="3">
        <v>0.17</v>
      </c>
      <c r="AA80" s="21">
        <f t="shared" si="70"/>
        <v>0.0068</v>
      </c>
      <c r="AB80" s="3">
        <v>0.015</v>
      </c>
      <c r="AC80" s="3">
        <v>0.03</v>
      </c>
      <c r="AD80" s="21">
        <f t="shared" si="71"/>
        <v>0.00045</v>
      </c>
      <c r="AE80" s="18"/>
      <c r="AF80" s="3"/>
      <c r="AG80" s="19"/>
      <c r="AH80" s="18"/>
      <c r="AI80" s="3"/>
      <c r="AJ80" s="19"/>
      <c r="AL80" s="21"/>
      <c r="AM80" s="21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0.0197574936606121</v>
      </c>
      <c r="AR80" s="27">
        <f t="shared" si="74"/>
        <v>7.82620833333333</v>
      </c>
      <c r="AS80" s="1">
        <f t="shared" si="75"/>
        <v>0.19</v>
      </c>
      <c r="AT80" s="2">
        <f t="shared" si="76"/>
        <v>2824.8</v>
      </c>
      <c r="AU80" s="1">
        <f t="shared" si="77"/>
        <v>556031.459533394</v>
      </c>
    </row>
    <row r="81" s="1" customFormat="1" spans="1:47">
      <c r="A81" s="6"/>
      <c r="B81" s="6"/>
      <c r="C81" s="9">
        <v>5</v>
      </c>
      <c r="D81" s="12">
        <v>13.0996206188065</v>
      </c>
      <c r="E81" s="13">
        <f t="shared" si="78"/>
        <v>9.1227085907</v>
      </c>
      <c r="F81" s="9" t="s">
        <v>109</v>
      </c>
      <c r="G81" s="6">
        <v>6</v>
      </c>
      <c r="H81" s="11">
        <f t="shared" si="60"/>
        <v>13.0996206188065</v>
      </c>
      <c r="I81" s="11">
        <f t="shared" si="61"/>
        <v>286.249620618806</v>
      </c>
      <c r="J81" s="11">
        <f t="shared" si="62"/>
        <v>0.0890559008441994</v>
      </c>
      <c r="K81" s="11">
        <f t="shared" si="63"/>
        <v>7.82620833333333</v>
      </c>
      <c r="L81" s="11">
        <f t="shared" si="64"/>
        <v>0.0782620833333333</v>
      </c>
      <c r="M81" s="6" t="s">
        <v>107</v>
      </c>
      <c r="N81" s="6"/>
      <c r="O81" s="11">
        <f t="shared" si="79"/>
        <v>0.166422301036581</v>
      </c>
      <c r="P81" s="11">
        <f t="shared" si="65"/>
        <v>0.0148208879393772</v>
      </c>
      <c r="Q81" s="17">
        <f t="shared" si="66"/>
        <v>0.00281596870848167</v>
      </c>
      <c r="R81" s="11">
        <f t="shared" si="67"/>
        <v>0.0148697958333333</v>
      </c>
      <c r="S81" s="18">
        <f t="shared" si="68"/>
        <v>0.189375075491566</v>
      </c>
      <c r="T81" s="3">
        <v>0.01</v>
      </c>
      <c r="U81" s="19">
        <f t="shared" si="69"/>
        <v>0.00189375075491566</v>
      </c>
      <c r="V81" s="18"/>
      <c r="W81" s="3"/>
      <c r="X81" s="19"/>
      <c r="Y81" s="20">
        <v>0.04</v>
      </c>
      <c r="Z81" s="3">
        <v>0.17</v>
      </c>
      <c r="AA81" s="21">
        <f t="shared" si="70"/>
        <v>0.0068</v>
      </c>
      <c r="AB81" s="3">
        <v>0.015</v>
      </c>
      <c r="AC81" s="3">
        <v>0.03</v>
      </c>
      <c r="AD81" s="21">
        <f t="shared" si="71"/>
        <v>0.00045</v>
      </c>
      <c r="AE81" s="18"/>
      <c r="AF81" s="3"/>
      <c r="AG81" s="19"/>
      <c r="AH81" s="18"/>
      <c r="AI81" s="3"/>
      <c r="AJ81" s="19"/>
      <c r="AK81" s="21"/>
      <c r="AL81" s="21"/>
      <c r="AM81" s="21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0.0209937507549157</v>
      </c>
      <c r="AR81" s="27">
        <f t="shared" si="74"/>
        <v>7.82620833333333</v>
      </c>
      <c r="AS81" s="1">
        <f t="shared" si="75"/>
        <v>0.19</v>
      </c>
      <c r="AT81" s="2">
        <f t="shared" si="76"/>
        <v>2824.8</v>
      </c>
      <c r="AU81" s="1">
        <f t="shared" si="77"/>
        <v>590823.212389907</v>
      </c>
    </row>
    <row r="82" s="1" customFormat="1" spans="1:47">
      <c r="A82" s="6"/>
      <c r="B82" s="6"/>
      <c r="C82" s="9">
        <v>6</v>
      </c>
      <c r="D82" s="12">
        <v>18.9785750406667</v>
      </c>
      <c r="E82" s="13">
        <f t="shared" si="78"/>
        <v>13.0996206188065</v>
      </c>
      <c r="F82" s="9" t="s">
        <v>107</v>
      </c>
      <c r="G82" s="6">
        <v>7</v>
      </c>
      <c r="H82" s="11">
        <f t="shared" si="60"/>
        <v>18.9785750406667</v>
      </c>
      <c r="I82" s="11">
        <f t="shared" si="61"/>
        <v>292.128575040667</v>
      </c>
      <c r="J82" s="11">
        <f t="shared" si="62"/>
        <v>0.176584801978598</v>
      </c>
      <c r="K82" s="11">
        <f t="shared" si="63"/>
        <v>7.82620833333333</v>
      </c>
      <c r="L82" s="11">
        <f t="shared" si="64"/>
        <v>0.0782620833333333</v>
      </c>
      <c r="M82" s="6" t="s">
        <v>107</v>
      </c>
      <c r="N82" s="6"/>
      <c r="O82" s="11">
        <f t="shared" si="79"/>
        <v>0.229863496430537</v>
      </c>
      <c r="P82" s="11">
        <f t="shared" si="65"/>
        <v>0.0405903999992944</v>
      </c>
      <c r="Q82" s="17">
        <f t="shared" si="66"/>
        <v>0.00771217599986594</v>
      </c>
      <c r="R82" s="11">
        <f t="shared" si="67"/>
        <v>0.0148697958333333</v>
      </c>
      <c r="S82" s="18">
        <f t="shared" si="68"/>
        <v>0.518647067270266</v>
      </c>
      <c r="T82" s="3">
        <v>0.01</v>
      </c>
      <c r="U82" s="19">
        <f t="shared" si="69"/>
        <v>0.00518647067270266</v>
      </c>
      <c r="V82" s="18"/>
      <c r="W82" s="3"/>
      <c r="X82" s="19"/>
      <c r="Y82" s="20">
        <v>0.04</v>
      </c>
      <c r="Z82" s="3">
        <v>0.17</v>
      </c>
      <c r="AA82" s="21">
        <f t="shared" si="70"/>
        <v>0.0068</v>
      </c>
      <c r="AB82" s="3">
        <v>0.015</v>
      </c>
      <c r="AC82" s="3">
        <v>0.03</v>
      </c>
      <c r="AD82" s="21">
        <f t="shared" si="71"/>
        <v>0.00045</v>
      </c>
      <c r="AE82" s="18"/>
      <c r="AF82" s="3"/>
      <c r="AG82" s="19"/>
      <c r="AH82" s="18"/>
      <c r="AI82" s="3"/>
      <c r="AJ82" s="19"/>
      <c r="AL82" s="21"/>
      <c r="AM82" s="21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0.0242864706727027</v>
      </c>
      <c r="AR82" s="27">
        <f t="shared" si="74"/>
        <v>7.82620833333333</v>
      </c>
      <c r="AS82" s="1">
        <f t="shared" si="75"/>
        <v>0.19</v>
      </c>
      <c r="AT82" s="2">
        <f t="shared" si="76"/>
        <v>2824.8</v>
      </c>
      <c r="AU82" s="1">
        <f t="shared" si="77"/>
        <v>683489.614979813</v>
      </c>
    </row>
    <row r="83" s="1" customFormat="1" spans="1:47">
      <c r="A83" s="6"/>
      <c r="B83" s="6"/>
      <c r="C83" s="9">
        <v>7</v>
      </c>
      <c r="D83" s="12">
        <v>20.7293627593548</v>
      </c>
      <c r="E83" s="13">
        <f t="shared" si="78"/>
        <v>18.9785750406667</v>
      </c>
      <c r="F83" s="9" t="s">
        <v>107</v>
      </c>
      <c r="G83" s="6">
        <v>8</v>
      </c>
      <c r="H83" s="11">
        <f t="shared" si="60"/>
        <v>20.7293627593548</v>
      </c>
      <c r="I83" s="11">
        <f t="shared" si="61"/>
        <v>293.879362759355</v>
      </c>
      <c r="J83" s="11">
        <f t="shared" si="62"/>
        <v>0.215372221056633</v>
      </c>
      <c r="K83" s="11">
        <f t="shared" si="63"/>
        <v>7.82620833333333</v>
      </c>
      <c r="L83" s="11">
        <f t="shared" si="64"/>
        <v>0.0782620833333333</v>
      </c>
      <c r="M83" s="6" t="s">
        <v>107</v>
      </c>
      <c r="N83" s="6"/>
      <c r="O83" s="11">
        <f t="shared" si="79"/>
        <v>0.267535179764576</v>
      </c>
      <c r="P83" s="11">
        <f t="shared" si="65"/>
        <v>0.0576196458766822</v>
      </c>
      <c r="Q83" s="17">
        <f t="shared" si="66"/>
        <v>0.0109477327165696</v>
      </c>
      <c r="R83" s="11">
        <f t="shared" si="67"/>
        <v>0.0148697958333333</v>
      </c>
      <c r="S83" s="18">
        <f t="shared" si="68"/>
        <v>0.736239612115476</v>
      </c>
      <c r="T83" s="3">
        <v>0.01</v>
      </c>
      <c r="U83" s="19">
        <f t="shared" si="69"/>
        <v>0.00736239612115475</v>
      </c>
      <c r="V83" s="18"/>
      <c r="W83" s="3"/>
      <c r="X83" s="19"/>
      <c r="Y83" s="20">
        <v>0.04</v>
      </c>
      <c r="Z83" s="3">
        <v>0.17</v>
      </c>
      <c r="AA83" s="21">
        <f t="shared" si="70"/>
        <v>0.0068</v>
      </c>
      <c r="AB83" s="3">
        <v>0.015</v>
      </c>
      <c r="AC83" s="3">
        <v>0.03</v>
      </c>
      <c r="AD83" s="21">
        <f t="shared" si="71"/>
        <v>0.00045</v>
      </c>
      <c r="AE83" s="18"/>
      <c r="AF83" s="3"/>
      <c r="AG83" s="19"/>
      <c r="AH83" s="18"/>
      <c r="AI83" s="3"/>
      <c r="AJ83" s="19"/>
      <c r="AK83" s="21"/>
      <c r="AL83" s="21"/>
      <c r="AM83" s="21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0.0264623961211548</v>
      </c>
      <c r="AR83" s="27">
        <f t="shared" si="74"/>
        <v>7.82620833333333</v>
      </c>
      <c r="AS83" s="1">
        <f t="shared" si="75"/>
        <v>0.19</v>
      </c>
      <c r="AT83" s="2">
        <f t="shared" si="76"/>
        <v>2824.8</v>
      </c>
      <c r="AU83" s="1">
        <f t="shared" si="77"/>
        <v>744726.279089221</v>
      </c>
    </row>
    <row r="84" s="1" customFormat="1" spans="1:47">
      <c r="A84" s="6"/>
      <c r="B84" s="6"/>
      <c r="C84" s="9">
        <v>8</v>
      </c>
      <c r="D84" s="12">
        <v>19.9360789187097</v>
      </c>
      <c r="E84" s="13">
        <f t="shared" si="78"/>
        <v>20.7293627593548</v>
      </c>
      <c r="F84" s="9" t="s">
        <v>107</v>
      </c>
      <c r="G84" s="6">
        <v>9</v>
      </c>
      <c r="H84" s="11">
        <f t="shared" si="60"/>
        <v>19.9360789187097</v>
      </c>
      <c r="I84" s="11">
        <f t="shared" si="61"/>
        <v>293.08607891871</v>
      </c>
      <c r="J84" s="11">
        <f t="shared" si="62"/>
        <v>0.19689901717222</v>
      </c>
      <c r="K84" s="11">
        <f t="shared" si="63"/>
        <v>7.82620833333333</v>
      </c>
      <c r="L84" s="11">
        <f t="shared" si="64"/>
        <v>0.0782620833333333</v>
      </c>
      <c r="M84" s="6" t="s">
        <v>107</v>
      </c>
      <c r="N84" s="6"/>
      <c r="O84" s="11">
        <f t="shared" si="79"/>
        <v>0.288177617221227</v>
      </c>
      <c r="P84" s="11">
        <f t="shared" si="65"/>
        <v>0.0567418896018917</v>
      </c>
      <c r="Q84" s="17">
        <f t="shared" si="66"/>
        <v>0.0107809590243594</v>
      </c>
      <c r="R84" s="11">
        <f t="shared" si="67"/>
        <v>0.0148697958333333</v>
      </c>
      <c r="S84" s="18">
        <f t="shared" si="68"/>
        <v>0.72502401143881</v>
      </c>
      <c r="T84" s="3">
        <v>0.01</v>
      </c>
      <c r="U84" s="19">
        <f t="shared" si="69"/>
        <v>0.0072502401143881</v>
      </c>
      <c r="V84" s="18"/>
      <c r="W84" s="3"/>
      <c r="X84" s="19"/>
      <c r="Y84" s="20">
        <v>0.04</v>
      </c>
      <c r="Z84" s="3">
        <v>0.17</v>
      </c>
      <c r="AA84" s="21">
        <f t="shared" si="70"/>
        <v>0.0068</v>
      </c>
      <c r="AB84" s="3">
        <v>0.015</v>
      </c>
      <c r="AC84" s="3">
        <v>0.03</v>
      </c>
      <c r="AD84" s="21">
        <f t="shared" si="71"/>
        <v>0.00045</v>
      </c>
      <c r="AE84" s="18"/>
      <c r="AF84" s="3"/>
      <c r="AG84" s="19"/>
      <c r="AH84" s="18"/>
      <c r="AI84" s="3"/>
      <c r="AJ84" s="19"/>
      <c r="AL84" s="21"/>
      <c r="AM84" s="21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0.0263502401143881</v>
      </c>
      <c r="AR84" s="27">
        <f t="shared" si="74"/>
        <v>7.82620833333333</v>
      </c>
      <c r="AS84" s="1">
        <f t="shared" si="75"/>
        <v>0.19</v>
      </c>
      <c r="AT84" s="2">
        <f t="shared" si="76"/>
        <v>2824.8</v>
      </c>
      <c r="AU84" s="1">
        <f t="shared" si="77"/>
        <v>741569.89350666</v>
      </c>
    </row>
    <row r="85" s="1" customFormat="1" spans="1:47">
      <c r="A85" s="6"/>
      <c r="B85" s="6"/>
      <c r="C85" s="9">
        <v>9</v>
      </c>
      <c r="D85" s="12">
        <v>12.79658135</v>
      </c>
      <c r="E85" s="13">
        <f t="shared" si="78"/>
        <v>19.9360789187097</v>
      </c>
      <c r="F85" s="9" t="s">
        <v>107</v>
      </c>
      <c r="G85" s="6">
        <v>10</v>
      </c>
      <c r="H85" s="11">
        <f t="shared" si="60"/>
        <v>12.79658135</v>
      </c>
      <c r="I85" s="11">
        <f t="shared" si="61"/>
        <v>285.94658135</v>
      </c>
      <c r="J85" s="11">
        <f t="shared" si="62"/>
        <v>0.0859027607176706</v>
      </c>
      <c r="K85" s="11">
        <f t="shared" si="63"/>
        <v>7.82620833333333</v>
      </c>
      <c r="L85" s="11">
        <f t="shared" si="64"/>
        <v>0.0782620833333333</v>
      </c>
      <c r="M85" s="6" t="s">
        <v>107</v>
      </c>
      <c r="N85" s="6"/>
      <c r="O85" s="11">
        <f t="shared" si="79"/>
        <v>0.309697810952668</v>
      </c>
      <c r="P85" s="11">
        <f t="shared" si="65"/>
        <v>0.0266038969490534</v>
      </c>
      <c r="Q85" s="17">
        <f t="shared" si="66"/>
        <v>0.00505474042032016</v>
      </c>
      <c r="R85" s="11">
        <f t="shared" si="67"/>
        <v>0.0148697958333333</v>
      </c>
      <c r="S85" s="18">
        <f t="shared" si="68"/>
        <v>0.339933411122502</v>
      </c>
      <c r="T85" s="3">
        <v>0.01</v>
      </c>
      <c r="U85" s="19">
        <f t="shared" si="69"/>
        <v>0.00339933411122502</v>
      </c>
      <c r="V85" s="18"/>
      <c r="W85" s="3"/>
      <c r="X85" s="19"/>
      <c r="Y85" s="20">
        <v>0.02</v>
      </c>
      <c r="Z85" s="3">
        <v>0.17</v>
      </c>
      <c r="AA85" s="21">
        <f t="shared" si="70"/>
        <v>0.0034</v>
      </c>
      <c r="AB85" s="3">
        <v>0.01</v>
      </c>
      <c r="AC85" s="3">
        <v>0.03</v>
      </c>
      <c r="AD85" s="21">
        <f t="shared" si="71"/>
        <v>0.0003</v>
      </c>
      <c r="AE85" s="18"/>
      <c r="AF85" s="3"/>
      <c r="AG85" s="19"/>
      <c r="AH85" s="18"/>
      <c r="AI85" s="3"/>
      <c r="AJ85" s="19"/>
      <c r="AK85" s="21"/>
      <c r="AL85" s="21"/>
      <c r="AM85" s="21"/>
      <c r="AN85" s="3">
        <v>0.01</v>
      </c>
      <c r="AO85" s="3">
        <v>0.79</v>
      </c>
      <c r="AP85" s="3">
        <f t="shared" si="72"/>
        <v>0.0079</v>
      </c>
      <c r="AQ85" s="1">
        <f t="shared" si="73"/>
        <v>0.014999334111225</v>
      </c>
      <c r="AR85" s="27">
        <f t="shared" si="74"/>
        <v>7.82620833333333</v>
      </c>
      <c r="AS85" s="1">
        <f t="shared" si="75"/>
        <v>0.19</v>
      </c>
      <c r="AT85" s="2">
        <f t="shared" si="76"/>
        <v>2824.8</v>
      </c>
      <c r="AU85" s="1">
        <f t="shared" si="77"/>
        <v>422123.462679887</v>
      </c>
    </row>
    <row r="86" s="1" customFormat="1" spans="1:47">
      <c r="A86" s="6"/>
      <c r="B86" s="6"/>
      <c r="C86" s="9">
        <v>10</v>
      </c>
      <c r="D86" s="12">
        <v>4.97707963667742</v>
      </c>
      <c r="E86" s="13">
        <f t="shared" si="78"/>
        <v>12.79658135</v>
      </c>
      <c r="F86" s="9" t="s">
        <v>107</v>
      </c>
      <c r="G86" s="6">
        <v>11</v>
      </c>
      <c r="H86" s="11">
        <f t="shared" si="60"/>
        <v>4.97707963667742</v>
      </c>
      <c r="I86" s="11">
        <f t="shared" si="61"/>
        <v>278.127079636677</v>
      </c>
      <c r="J86" s="11">
        <f t="shared" si="62"/>
        <v>0.0329791309547071</v>
      </c>
      <c r="K86" s="11">
        <f t="shared" si="63"/>
        <v>7.82620833333333</v>
      </c>
      <c r="L86" s="11">
        <f t="shared" si="64"/>
        <v>0.0782620833333333</v>
      </c>
      <c r="M86" s="6" t="s">
        <v>109</v>
      </c>
      <c r="N86" s="11">
        <f>(O85-P85)*$C$24/100</f>
        <v>0.268939218303434</v>
      </c>
      <c r="O86" s="11">
        <f t="shared" si="79"/>
        <v>0.092416779033514</v>
      </c>
      <c r="P86" s="11">
        <f t="shared" si="65"/>
        <v>0.00304782505815849</v>
      </c>
      <c r="Q86" s="17">
        <f t="shared" si="66"/>
        <v>0.000579086761050112</v>
      </c>
      <c r="R86" s="11">
        <f t="shared" si="67"/>
        <v>0.0148697958333333</v>
      </c>
      <c r="S86" s="18">
        <f t="shared" si="68"/>
        <v>0.0389438273087776</v>
      </c>
      <c r="T86" s="3">
        <v>0.01</v>
      </c>
      <c r="U86" s="19">
        <f t="shared" si="69"/>
        <v>0.000389438273087776</v>
      </c>
      <c r="V86" s="18"/>
      <c r="W86" s="3"/>
      <c r="X86" s="19"/>
      <c r="Y86" s="20">
        <v>0.02</v>
      </c>
      <c r="Z86" s="3">
        <v>0.17</v>
      </c>
      <c r="AA86" s="21">
        <f t="shared" si="70"/>
        <v>0.0034</v>
      </c>
      <c r="AB86" s="3">
        <v>0.01</v>
      </c>
      <c r="AC86" s="3">
        <v>0.03</v>
      </c>
      <c r="AD86" s="21">
        <f t="shared" si="71"/>
        <v>0.0003</v>
      </c>
      <c r="AE86" s="18"/>
      <c r="AF86" s="3"/>
      <c r="AG86" s="19"/>
      <c r="AH86" s="18"/>
      <c r="AI86" s="3"/>
      <c r="AJ86" s="19"/>
      <c r="AL86" s="21"/>
      <c r="AM86" s="21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0.0119894382730878</v>
      </c>
      <c r="AR86" s="27">
        <f t="shared" si="74"/>
        <v>7.82620833333333</v>
      </c>
      <c r="AS86" s="1">
        <f t="shared" si="75"/>
        <v>0.19</v>
      </c>
      <c r="AT86" s="2">
        <f t="shared" si="76"/>
        <v>2824.8</v>
      </c>
      <c r="AU86" s="1">
        <f t="shared" si="77"/>
        <v>337416.525419956</v>
      </c>
    </row>
    <row r="87" s="1" customFormat="1" spans="1:48">
      <c r="A87" s="6"/>
      <c r="B87" s="6"/>
      <c r="C87" s="9">
        <v>11</v>
      </c>
      <c r="D87" s="12">
        <v>-5.1210845399</v>
      </c>
      <c r="E87" s="13">
        <f t="shared" si="78"/>
        <v>4.97707963667742</v>
      </c>
      <c r="F87" s="9" t="s">
        <v>109</v>
      </c>
      <c r="G87" s="6">
        <v>12</v>
      </c>
      <c r="H87" s="11">
        <f t="shared" si="60"/>
        <v>-5.1210845399</v>
      </c>
      <c r="I87" s="11">
        <f t="shared" si="61"/>
        <v>268.0289154601</v>
      </c>
      <c r="J87" s="11">
        <f t="shared" si="62"/>
        <v>0.00881901317702977</v>
      </c>
      <c r="K87" s="11">
        <f t="shared" si="63"/>
        <v>7.82620833333333</v>
      </c>
      <c r="L87" s="11">
        <f t="shared" si="64"/>
        <v>0.0782620833333333</v>
      </c>
      <c r="M87" s="6" t="s">
        <v>107</v>
      </c>
      <c r="N87" s="6"/>
      <c r="O87" s="11">
        <f t="shared" si="79"/>
        <v>0.167631037308689</v>
      </c>
      <c r="P87" s="11">
        <f t="shared" si="65"/>
        <v>0.0014783403269045</v>
      </c>
      <c r="Q87" s="17">
        <f t="shared" si="66"/>
        <v>0.000280884662111854</v>
      </c>
      <c r="R87" s="11">
        <f t="shared" si="67"/>
        <v>0.0148697958333333</v>
      </c>
      <c r="S87" s="18">
        <f t="shared" si="68"/>
        <v>0.0188896112132354</v>
      </c>
      <c r="T87" s="3">
        <v>0.01</v>
      </c>
      <c r="U87" s="19">
        <f t="shared" si="69"/>
        <v>0.000188896112132354</v>
      </c>
      <c r="V87" s="18"/>
      <c r="W87" s="3"/>
      <c r="X87" s="19"/>
      <c r="Y87" s="20">
        <v>0.02</v>
      </c>
      <c r="Z87" s="3">
        <v>0.17</v>
      </c>
      <c r="AA87" s="21">
        <f t="shared" si="70"/>
        <v>0.0034</v>
      </c>
      <c r="AB87" s="3">
        <v>0.01</v>
      </c>
      <c r="AC87" s="3">
        <v>0.03</v>
      </c>
      <c r="AD87" s="21">
        <f t="shared" si="71"/>
        <v>0.0003</v>
      </c>
      <c r="AE87" s="18"/>
      <c r="AF87" s="3"/>
      <c r="AG87" s="19"/>
      <c r="AH87" s="18"/>
      <c r="AI87" s="3"/>
      <c r="AJ87" s="19"/>
      <c r="AK87" s="21"/>
      <c r="AL87" s="21"/>
      <c r="AM87" s="21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0.0117888961121324</v>
      </c>
      <c r="AR87" s="27">
        <f t="shared" si="74"/>
        <v>7.82620833333333</v>
      </c>
      <c r="AS87" s="1">
        <f t="shared" si="75"/>
        <v>0.19</v>
      </c>
      <c r="AT87" s="2">
        <f t="shared" si="76"/>
        <v>2824.8</v>
      </c>
      <c r="AU87" s="1">
        <f t="shared" si="77"/>
        <v>331772.704783115</v>
      </c>
      <c r="AV87" s="1">
        <f>SUM(AU76:AU87)</f>
        <v>5757549.84603094</v>
      </c>
    </row>
    <row r="88" s="1" customFormat="1" spans="1:46">
      <c r="A88" s="6"/>
      <c r="B88" s="6"/>
      <c r="C88" s="9">
        <v>12</v>
      </c>
      <c r="D88" s="12">
        <v>-13.4042680751613</v>
      </c>
      <c r="E88" s="13">
        <f t="shared" si="78"/>
        <v>-5.1210845399</v>
      </c>
      <c r="F88" s="9" t="s">
        <v>107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6" t="s">
        <v>77</v>
      </c>
      <c r="T89" s="16"/>
      <c r="U89" s="16"/>
      <c r="V89" s="16" t="s">
        <v>78</v>
      </c>
      <c r="W89" s="16"/>
      <c r="X89" s="16"/>
      <c r="Y89" s="16" t="s">
        <v>79</v>
      </c>
      <c r="Z89" s="16"/>
      <c r="AA89" s="16"/>
      <c r="AB89" s="16" t="s">
        <v>80</v>
      </c>
      <c r="AC89" s="16"/>
      <c r="AD89" s="16"/>
      <c r="AE89" s="16" t="s">
        <v>81</v>
      </c>
      <c r="AF89" s="16"/>
      <c r="AG89" s="16"/>
      <c r="AH89" s="16" t="s">
        <v>82</v>
      </c>
      <c r="AI89" s="16"/>
      <c r="AJ89" s="16"/>
      <c r="AK89" s="22" t="s">
        <v>83</v>
      </c>
      <c r="AL89" s="23"/>
      <c r="AM89" s="24"/>
      <c r="AN89" s="16" t="s">
        <v>84</v>
      </c>
      <c r="AO89" s="16"/>
      <c r="AP89" s="16"/>
      <c r="AT89" s="2"/>
    </row>
    <row r="90" s="1" customFormat="1" spans="1:47">
      <c r="A90" s="8" t="s">
        <v>45</v>
      </c>
      <c r="B90" s="8"/>
      <c r="C90" s="9" t="s">
        <v>85</v>
      </c>
      <c r="D90" s="9" t="s">
        <v>86</v>
      </c>
      <c r="E90" s="9" t="s">
        <v>87</v>
      </c>
      <c r="F90" s="9" t="s">
        <v>88</v>
      </c>
      <c r="G90" s="6" t="s">
        <v>85</v>
      </c>
      <c r="H90" s="6" t="s">
        <v>87</v>
      </c>
      <c r="I90" s="6" t="s">
        <v>89</v>
      </c>
      <c r="J90" s="6" t="s">
        <v>90</v>
      </c>
      <c r="K90" s="15" t="s">
        <v>91</v>
      </c>
      <c r="L90" s="15" t="s">
        <v>92</v>
      </c>
      <c r="M90" s="6" t="s">
        <v>93</v>
      </c>
      <c r="N90" s="15" t="s">
        <v>94</v>
      </c>
      <c r="O90" s="6" t="s">
        <v>95</v>
      </c>
      <c r="P90" s="6" t="s">
        <v>96</v>
      </c>
      <c r="Q90" s="15" t="s">
        <v>97</v>
      </c>
      <c r="R90" s="15" t="s">
        <v>98</v>
      </c>
      <c r="S90" s="4" t="s">
        <v>99</v>
      </c>
      <c r="T90" s="3" t="s">
        <v>100</v>
      </c>
      <c r="U90" s="3"/>
      <c r="V90" s="4" t="s">
        <v>99</v>
      </c>
      <c r="W90" s="3" t="s">
        <v>100</v>
      </c>
      <c r="X90" s="3"/>
      <c r="Y90" s="4" t="s">
        <v>99</v>
      </c>
      <c r="Z90" s="3" t="s">
        <v>100</v>
      </c>
      <c r="AA90" s="3"/>
      <c r="AB90" s="4" t="s">
        <v>99</v>
      </c>
      <c r="AC90" s="3" t="s">
        <v>100</v>
      </c>
      <c r="AD90" s="3"/>
      <c r="AE90" s="4" t="s">
        <v>99</v>
      </c>
      <c r="AF90" s="3" t="s">
        <v>100</v>
      </c>
      <c r="AG90" s="3"/>
      <c r="AH90" s="4" t="s">
        <v>99</v>
      </c>
      <c r="AI90" s="3" t="s">
        <v>100</v>
      </c>
      <c r="AJ90" s="3"/>
      <c r="AK90" s="4" t="s">
        <v>99</v>
      </c>
      <c r="AL90" s="3" t="s">
        <v>100</v>
      </c>
      <c r="AM90" s="3"/>
      <c r="AN90" s="25" t="s">
        <v>99</v>
      </c>
      <c r="AO90" s="25" t="s">
        <v>100</v>
      </c>
      <c r="AP90" s="25"/>
      <c r="AQ90" s="1" t="s">
        <v>101</v>
      </c>
      <c r="AR90" s="1" t="s">
        <v>102</v>
      </c>
      <c r="AS90" s="1" t="s">
        <v>70</v>
      </c>
      <c r="AT90" s="2" t="s">
        <v>103</v>
      </c>
      <c r="AU90" s="1" t="s">
        <v>104</v>
      </c>
    </row>
    <row r="91" s="1" customFormat="1" spans="1:47">
      <c r="A91" s="6" t="s">
        <v>105</v>
      </c>
      <c r="B91" s="6">
        <f>F7</f>
        <v>91.104</v>
      </c>
      <c r="C91" s="9" t="s">
        <v>106</v>
      </c>
      <c r="D91" s="10">
        <v>-9</v>
      </c>
      <c r="E91" s="9"/>
      <c r="F91" s="9"/>
      <c r="G91" s="6">
        <v>1</v>
      </c>
      <c r="H91" s="11">
        <f t="shared" ref="H91:H102" si="80">E92</f>
        <v>-9</v>
      </c>
      <c r="I91" s="11">
        <f t="shared" ref="I91:I102" si="81">H91+273.15</f>
        <v>264.15</v>
      </c>
      <c r="J91" s="11">
        <f t="shared" ref="J91:J102" si="82">EXP(($C$18*(I91-$C$16))/($C$19*I91*$C$16))</f>
        <v>0.0051730365778654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107</v>
      </c>
      <c r="N91" s="6"/>
      <c r="O91" s="11">
        <f>L91</f>
        <v>0.07592</v>
      </c>
      <c r="P91" s="11">
        <f t="shared" ref="P91:P102" si="85">O91*J91</f>
        <v>0.000392736936991541</v>
      </c>
      <c r="Q91" s="17">
        <f t="shared" ref="Q91:Q102" si="86">P91*$B$93</f>
        <v>7.06926486584775e-5</v>
      </c>
      <c r="R91" s="11">
        <f t="shared" ref="R91:R102" si="87">L91*$B$93</f>
        <v>0.0136656</v>
      </c>
      <c r="S91" s="18">
        <f t="shared" ref="S91:S102" si="88">Q91/R91</f>
        <v>0.0051730365778654</v>
      </c>
      <c r="T91" s="3">
        <v>0.01</v>
      </c>
      <c r="U91" s="19">
        <f t="shared" ref="U91:U102" si="89">S91*T91</f>
        <v>5.1730365778654e-5</v>
      </c>
      <c r="V91" s="18"/>
      <c r="W91" s="3"/>
      <c r="X91" s="19"/>
      <c r="Y91" s="20">
        <v>0.02</v>
      </c>
      <c r="Z91" s="3">
        <v>0.49</v>
      </c>
      <c r="AA91" s="21">
        <f t="shared" ref="AA91:AA102" si="90">Y91*Z91</f>
        <v>0.0098</v>
      </c>
      <c r="AB91" s="3"/>
      <c r="AC91" s="3"/>
      <c r="AD91" s="21"/>
      <c r="AE91" s="18"/>
      <c r="AF91" s="3"/>
      <c r="AG91" s="19"/>
      <c r="AH91" s="18"/>
      <c r="AI91" s="3"/>
      <c r="AJ91" s="19"/>
      <c r="AL91" s="21"/>
      <c r="AM91" s="21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0.0148517303657787</v>
      </c>
      <c r="AR91" s="27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71.9058333333333</v>
      </c>
      <c r="AU91" s="1">
        <f t="shared" ref="AU91:AU102" si="96">AT91*10000*AS91*0.67*AR91*AQ91</f>
        <v>9777.8796386386</v>
      </c>
    </row>
    <row r="92" s="1" customFormat="1" spans="1:47">
      <c r="A92" s="6" t="s">
        <v>108</v>
      </c>
      <c r="B92" s="6">
        <v>1</v>
      </c>
      <c r="C92" s="9">
        <v>1</v>
      </c>
      <c r="D92" s="12">
        <v>-13.9462405103226</v>
      </c>
      <c r="E92" s="13">
        <f t="shared" ref="E92:E103" si="97">D91</f>
        <v>-9</v>
      </c>
      <c r="F92" s="9" t="s">
        <v>107</v>
      </c>
      <c r="G92" s="6">
        <v>2</v>
      </c>
      <c r="H92" s="11">
        <f t="shared" si="80"/>
        <v>-13.9462405103226</v>
      </c>
      <c r="I92" s="11">
        <f t="shared" si="81"/>
        <v>259.203759489677</v>
      </c>
      <c r="J92" s="11">
        <f t="shared" si="82"/>
        <v>0.00256014827149118</v>
      </c>
      <c r="K92" s="11">
        <f t="shared" si="83"/>
        <v>7.592</v>
      </c>
      <c r="L92" s="11">
        <f t="shared" si="84"/>
        <v>0.07592</v>
      </c>
      <c r="M92" s="6" t="s">
        <v>107</v>
      </c>
      <c r="N92" s="6"/>
      <c r="O92" s="11">
        <f t="shared" ref="O92:O102" si="98">L92+O91-P91-N92</f>
        <v>0.151447263063008</v>
      </c>
      <c r="P92" s="11">
        <f t="shared" si="85"/>
        <v>0.000387727448752832</v>
      </c>
      <c r="Q92" s="17">
        <f t="shared" si="86"/>
        <v>6.97909407755097e-5</v>
      </c>
      <c r="R92" s="11">
        <f t="shared" si="87"/>
        <v>0.0136656</v>
      </c>
      <c r="S92" s="18">
        <f t="shared" si="88"/>
        <v>0.00510705280232919</v>
      </c>
      <c r="T92" s="3">
        <v>0.01</v>
      </c>
      <c r="U92" s="19">
        <f t="shared" si="89"/>
        <v>5.10705280232919e-5</v>
      </c>
      <c r="V92" s="18"/>
      <c r="W92" s="3"/>
      <c r="X92" s="19"/>
      <c r="Y92" s="20">
        <v>0.02</v>
      </c>
      <c r="Z92" s="3">
        <v>0.49</v>
      </c>
      <c r="AA92" s="21">
        <f t="shared" si="90"/>
        <v>0.0098</v>
      </c>
      <c r="AB92" s="3"/>
      <c r="AC92" s="3"/>
      <c r="AD92" s="21"/>
      <c r="AE92" s="18"/>
      <c r="AF92" s="3"/>
      <c r="AG92" s="19"/>
      <c r="AH92" s="18"/>
      <c r="AI92" s="3"/>
      <c r="AJ92" s="19"/>
      <c r="AK92" s="21"/>
      <c r="AL92" s="21"/>
      <c r="AM92" s="21"/>
      <c r="AN92" s="3">
        <v>0.01</v>
      </c>
      <c r="AO92" s="3">
        <v>0.5</v>
      </c>
      <c r="AP92" s="3">
        <f t="shared" si="91"/>
        <v>0.005</v>
      </c>
      <c r="AQ92" s="1">
        <f t="shared" si="92"/>
        <v>0.0148510705280233</v>
      </c>
      <c r="AR92" s="27">
        <f t="shared" si="93"/>
        <v>7.592</v>
      </c>
      <c r="AS92" s="1">
        <f t="shared" si="94"/>
        <v>0.18</v>
      </c>
      <c r="AT92" s="2">
        <f t="shared" si="95"/>
        <v>71.9058333333333</v>
      </c>
      <c r="AU92" s="1">
        <f t="shared" si="96"/>
        <v>9777.44522365839</v>
      </c>
    </row>
    <row r="93" s="1" customFormat="1" spans="1:47">
      <c r="A93" s="6" t="s">
        <v>70</v>
      </c>
      <c r="B93" s="6">
        <f>G7</f>
        <v>0.18</v>
      </c>
      <c r="C93" s="9">
        <v>2</v>
      </c>
      <c r="D93" s="12">
        <v>-7.79375233910714</v>
      </c>
      <c r="E93" s="13">
        <f t="shared" si="97"/>
        <v>-13.9462405103226</v>
      </c>
      <c r="F93" s="9" t="s">
        <v>107</v>
      </c>
      <c r="G93" s="6">
        <v>3</v>
      </c>
      <c r="H93" s="11">
        <f t="shared" si="80"/>
        <v>-7.79375233910714</v>
      </c>
      <c r="I93" s="11">
        <f t="shared" si="81"/>
        <v>265.356247660893</v>
      </c>
      <c r="J93" s="11">
        <f t="shared" si="82"/>
        <v>0.00611668706037489</v>
      </c>
      <c r="K93" s="11">
        <f t="shared" si="83"/>
        <v>7.592</v>
      </c>
      <c r="L93" s="11">
        <f t="shared" si="84"/>
        <v>0.07592</v>
      </c>
      <c r="M93" s="6" t="s">
        <v>107</v>
      </c>
      <c r="N93" s="6"/>
      <c r="O93" s="11">
        <f t="shared" si="98"/>
        <v>0.226979535614256</v>
      </c>
      <c r="P93" s="11">
        <f t="shared" si="85"/>
        <v>0.00138836278846162</v>
      </c>
      <c r="Q93" s="17">
        <f t="shared" si="86"/>
        <v>0.000249905301923092</v>
      </c>
      <c r="R93" s="11">
        <f t="shared" si="87"/>
        <v>0.0136656</v>
      </c>
      <c r="S93" s="18">
        <f t="shared" si="88"/>
        <v>0.0182871810914333</v>
      </c>
      <c r="T93" s="3">
        <v>0.01</v>
      </c>
      <c r="U93" s="19">
        <f t="shared" si="89"/>
        <v>0.000182871810914333</v>
      </c>
      <c r="V93" s="18"/>
      <c r="W93" s="3"/>
      <c r="X93" s="19"/>
      <c r="Y93" s="20">
        <v>0.02</v>
      </c>
      <c r="Z93" s="3">
        <v>0.49</v>
      </c>
      <c r="AA93" s="21">
        <f t="shared" si="90"/>
        <v>0.0098</v>
      </c>
      <c r="AB93" s="3"/>
      <c r="AC93" s="3"/>
      <c r="AD93" s="21"/>
      <c r="AE93" s="18"/>
      <c r="AF93" s="3"/>
      <c r="AG93" s="19"/>
      <c r="AH93" s="18"/>
      <c r="AI93" s="3"/>
      <c r="AJ93" s="19"/>
      <c r="AL93" s="21"/>
      <c r="AM93" s="21"/>
      <c r="AN93" s="3">
        <v>0.01</v>
      </c>
      <c r="AO93" s="3">
        <v>0.5</v>
      </c>
      <c r="AP93" s="3">
        <f t="shared" si="91"/>
        <v>0.005</v>
      </c>
      <c r="AQ93" s="1">
        <f t="shared" si="92"/>
        <v>0.0149828718109143</v>
      </c>
      <c r="AR93" s="27">
        <f t="shared" si="93"/>
        <v>7.592</v>
      </c>
      <c r="AS93" s="1">
        <f t="shared" si="94"/>
        <v>0.18</v>
      </c>
      <c r="AT93" s="2">
        <f t="shared" si="95"/>
        <v>71.9058333333333</v>
      </c>
      <c r="AU93" s="1">
        <f t="shared" si="96"/>
        <v>9864.21875432363</v>
      </c>
    </row>
    <row r="94" s="1" customFormat="1" spans="1:47">
      <c r="A94" s="6"/>
      <c r="B94" s="6"/>
      <c r="C94" s="9">
        <v>3</v>
      </c>
      <c r="D94" s="12">
        <v>4.73007431683871</v>
      </c>
      <c r="E94" s="13">
        <f t="shared" si="97"/>
        <v>-7.79375233910714</v>
      </c>
      <c r="F94" s="9" t="s">
        <v>107</v>
      </c>
      <c r="G94" s="6">
        <v>4</v>
      </c>
      <c r="H94" s="11">
        <f t="shared" si="80"/>
        <v>4.73007431683871</v>
      </c>
      <c r="I94" s="11">
        <f t="shared" si="81"/>
        <v>277.880074316839</v>
      </c>
      <c r="J94" s="11">
        <f t="shared" si="82"/>
        <v>0.0319686671050484</v>
      </c>
      <c r="K94" s="11">
        <f t="shared" si="83"/>
        <v>7.592</v>
      </c>
      <c r="L94" s="11">
        <f t="shared" si="84"/>
        <v>0.07592</v>
      </c>
      <c r="M94" s="6" t="s">
        <v>107</v>
      </c>
      <c r="N94" s="6"/>
      <c r="O94" s="11">
        <f t="shared" si="98"/>
        <v>0.301511172825794</v>
      </c>
      <c r="P94" s="11">
        <f t="shared" si="85"/>
        <v>0.00963891031252052</v>
      </c>
      <c r="Q94" s="17">
        <f t="shared" si="86"/>
        <v>0.00173500385625369</v>
      </c>
      <c r="R94" s="11">
        <f t="shared" si="87"/>
        <v>0.0136656</v>
      </c>
      <c r="S94" s="18">
        <f t="shared" si="88"/>
        <v>0.126961410860386</v>
      </c>
      <c r="T94" s="3">
        <v>0.01</v>
      </c>
      <c r="U94" s="19">
        <f t="shared" si="89"/>
        <v>0.00126961410860386</v>
      </c>
      <c r="V94" s="18"/>
      <c r="W94" s="3"/>
      <c r="X94" s="19"/>
      <c r="Y94" s="20">
        <v>0.02</v>
      </c>
      <c r="Z94" s="3">
        <v>0.49</v>
      </c>
      <c r="AA94" s="21">
        <f t="shared" si="90"/>
        <v>0.0098</v>
      </c>
      <c r="AB94" s="3"/>
      <c r="AC94" s="3"/>
      <c r="AD94" s="21"/>
      <c r="AE94" s="18"/>
      <c r="AF94" s="3"/>
      <c r="AG94" s="19"/>
      <c r="AH94" s="18"/>
      <c r="AI94" s="3"/>
      <c r="AJ94" s="19"/>
      <c r="AK94" s="21"/>
      <c r="AL94" s="21"/>
      <c r="AM94" s="21"/>
      <c r="AN94" s="3">
        <v>0.01</v>
      </c>
      <c r="AO94" s="3">
        <v>0.5</v>
      </c>
      <c r="AP94" s="3">
        <f t="shared" si="91"/>
        <v>0.005</v>
      </c>
      <c r="AQ94" s="1">
        <f t="shared" si="92"/>
        <v>0.0160696141086039</v>
      </c>
      <c r="AR94" s="27">
        <f t="shared" si="93"/>
        <v>7.592</v>
      </c>
      <c r="AS94" s="1">
        <f t="shared" si="94"/>
        <v>0.18</v>
      </c>
      <c r="AT94" s="2">
        <f t="shared" si="95"/>
        <v>71.9058333333333</v>
      </c>
      <c r="AU94" s="1">
        <f t="shared" si="96"/>
        <v>10579.6933235031</v>
      </c>
    </row>
    <row r="95" s="1" customFormat="1" spans="1:47">
      <c r="A95" s="6"/>
      <c r="B95" s="6"/>
      <c r="C95" s="9">
        <v>4</v>
      </c>
      <c r="D95" s="12">
        <v>9.1227085907</v>
      </c>
      <c r="E95" s="13">
        <f t="shared" si="97"/>
        <v>4.73007431683871</v>
      </c>
      <c r="F95" s="9" t="s">
        <v>107</v>
      </c>
      <c r="G95" s="6">
        <v>5</v>
      </c>
      <c r="H95" s="11">
        <f t="shared" si="80"/>
        <v>9.1227085907</v>
      </c>
      <c r="I95" s="11">
        <f t="shared" si="81"/>
        <v>282.2727085907</v>
      </c>
      <c r="J95" s="11">
        <f t="shared" si="82"/>
        <v>0.0551485207472241</v>
      </c>
      <c r="K95" s="11">
        <f t="shared" si="83"/>
        <v>7.592</v>
      </c>
      <c r="L95" s="11">
        <f t="shared" si="84"/>
        <v>0.07592</v>
      </c>
      <c r="M95" s="6" t="s">
        <v>109</v>
      </c>
      <c r="N95" s="11">
        <f>(O94-P94)*$C$24/100</f>
        <v>0.27727864938761</v>
      </c>
      <c r="O95" s="11">
        <f t="shared" si="98"/>
        <v>0.0905136131256637</v>
      </c>
      <c r="P95" s="11">
        <f t="shared" si="85"/>
        <v>0.00499169187136688</v>
      </c>
      <c r="Q95" s="17">
        <f t="shared" si="86"/>
        <v>0.000898504536846038</v>
      </c>
      <c r="R95" s="11">
        <f t="shared" si="87"/>
        <v>0.0136656</v>
      </c>
      <c r="S95" s="18">
        <f t="shared" si="88"/>
        <v>0.0657493660612076</v>
      </c>
      <c r="T95" s="3">
        <v>0.01</v>
      </c>
      <c r="U95" s="19">
        <f t="shared" si="89"/>
        <v>0.000657493660612076</v>
      </c>
      <c r="V95" s="18"/>
      <c r="W95" s="3"/>
      <c r="X95" s="19"/>
      <c r="Y95" s="20">
        <v>0.04</v>
      </c>
      <c r="Z95" s="3">
        <v>0.49</v>
      </c>
      <c r="AA95" s="21">
        <f t="shared" si="90"/>
        <v>0.0196</v>
      </c>
      <c r="AB95" s="3"/>
      <c r="AC95" s="3"/>
      <c r="AD95" s="21"/>
      <c r="AE95" s="18"/>
      <c r="AF95" s="3"/>
      <c r="AG95" s="19"/>
      <c r="AH95" s="18"/>
      <c r="AI95" s="3"/>
      <c r="AJ95" s="19"/>
      <c r="AL95" s="21"/>
      <c r="AM95" s="21"/>
      <c r="AN95" s="3">
        <v>0.015</v>
      </c>
      <c r="AO95" s="3">
        <v>0.5</v>
      </c>
      <c r="AP95" s="3">
        <f t="shared" si="91"/>
        <v>0.0075</v>
      </c>
      <c r="AQ95" s="1">
        <f t="shared" si="92"/>
        <v>0.0277574936606121</v>
      </c>
      <c r="AR95" s="27">
        <f t="shared" si="93"/>
        <v>7.592</v>
      </c>
      <c r="AS95" s="1">
        <f t="shared" si="94"/>
        <v>0.18</v>
      </c>
      <c r="AT95" s="2">
        <f t="shared" si="95"/>
        <v>71.9058333333333</v>
      </c>
      <c r="AU95" s="1">
        <f t="shared" si="96"/>
        <v>18274.6000229792</v>
      </c>
    </row>
    <row r="96" s="1" customFormat="1" spans="1:47">
      <c r="A96" s="6"/>
      <c r="B96" s="6"/>
      <c r="C96" s="9">
        <v>5</v>
      </c>
      <c r="D96" s="12">
        <v>13.0996206188065</v>
      </c>
      <c r="E96" s="13">
        <f t="shared" si="97"/>
        <v>9.1227085907</v>
      </c>
      <c r="F96" s="9" t="s">
        <v>109</v>
      </c>
      <c r="G96" s="6">
        <v>6</v>
      </c>
      <c r="H96" s="11">
        <f t="shared" si="80"/>
        <v>13.0996206188065</v>
      </c>
      <c r="I96" s="11">
        <f t="shared" si="81"/>
        <v>286.249620618806</v>
      </c>
      <c r="J96" s="11">
        <f t="shared" si="82"/>
        <v>0.0890559008441994</v>
      </c>
      <c r="K96" s="11">
        <f t="shared" si="83"/>
        <v>7.592</v>
      </c>
      <c r="L96" s="11">
        <f t="shared" si="84"/>
        <v>0.07592</v>
      </c>
      <c r="M96" s="6" t="s">
        <v>107</v>
      </c>
      <c r="N96" s="6"/>
      <c r="O96" s="11">
        <f t="shared" si="98"/>
        <v>0.161441921254297</v>
      </c>
      <c r="P96" s="11">
        <f t="shared" si="85"/>
        <v>0.0143773557313197</v>
      </c>
      <c r="Q96" s="17">
        <f t="shared" si="86"/>
        <v>0.00258792403163755</v>
      </c>
      <c r="R96" s="11">
        <f t="shared" si="87"/>
        <v>0.0136656</v>
      </c>
      <c r="S96" s="18">
        <f t="shared" si="88"/>
        <v>0.189375075491566</v>
      </c>
      <c r="T96" s="3">
        <v>0.01</v>
      </c>
      <c r="U96" s="19">
        <f t="shared" si="89"/>
        <v>0.00189375075491566</v>
      </c>
      <c r="V96" s="18"/>
      <c r="W96" s="3"/>
      <c r="X96" s="19"/>
      <c r="Y96" s="20">
        <v>0.04</v>
      </c>
      <c r="Z96" s="3">
        <v>0.49</v>
      </c>
      <c r="AA96" s="21">
        <f t="shared" si="90"/>
        <v>0.0196</v>
      </c>
      <c r="AB96" s="3"/>
      <c r="AC96" s="3"/>
      <c r="AD96" s="21"/>
      <c r="AE96" s="18"/>
      <c r="AF96" s="3"/>
      <c r="AG96" s="19"/>
      <c r="AH96" s="18"/>
      <c r="AI96" s="3"/>
      <c r="AJ96" s="19"/>
      <c r="AK96" s="21"/>
      <c r="AL96" s="21"/>
      <c r="AM96" s="21"/>
      <c r="AN96" s="3">
        <v>0.015</v>
      </c>
      <c r="AO96" s="3">
        <v>0.5</v>
      </c>
      <c r="AP96" s="3">
        <f t="shared" si="91"/>
        <v>0.0075</v>
      </c>
      <c r="AQ96" s="1">
        <f t="shared" si="92"/>
        <v>0.0289937507549157</v>
      </c>
      <c r="AR96" s="27">
        <f t="shared" si="93"/>
        <v>7.592</v>
      </c>
      <c r="AS96" s="1">
        <f t="shared" si="94"/>
        <v>0.18</v>
      </c>
      <c r="AT96" s="2">
        <f t="shared" si="95"/>
        <v>71.9058333333333</v>
      </c>
      <c r="AU96" s="1">
        <f t="shared" si="96"/>
        <v>19088.5101043503</v>
      </c>
    </row>
    <row r="97" s="1" customFormat="1" spans="1:47">
      <c r="A97" s="6"/>
      <c r="B97" s="6"/>
      <c r="C97" s="9">
        <v>6</v>
      </c>
      <c r="D97" s="12">
        <v>18.9785750406667</v>
      </c>
      <c r="E97" s="13">
        <f t="shared" si="97"/>
        <v>13.0996206188065</v>
      </c>
      <c r="F97" s="9" t="s">
        <v>107</v>
      </c>
      <c r="G97" s="6">
        <v>7</v>
      </c>
      <c r="H97" s="11">
        <f t="shared" si="80"/>
        <v>18.9785750406667</v>
      </c>
      <c r="I97" s="11">
        <f t="shared" si="81"/>
        <v>292.128575040667</v>
      </c>
      <c r="J97" s="11">
        <f t="shared" si="82"/>
        <v>0.176584801978598</v>
      </c>
      <c r="K97" s="11">
        <f t="shared" si="83"/>
        <v>7.592</v>
      </c>
      <c r="L97" s="11">
        <f t="shared" si="84"/>
        <v>0.07592</v>
      </c>
      <c r="M97" s="6" t="s">
        <v>107</v>
      </c>
      <c r="N97" s="6"/>
      <c r="O97" s="11">
        <f t="shared" si="98"/>
        <v>0.222984565522977</v>
      </c>
      <c r="P97" s="11">
        <f t="shared" si="85"/>
        <v>0.0393756853471585</v>
      </c>
      <c r="Q97" s="17">
        <f t="shared" si="86"/>
        <v>0.00708762336248854</v>
      </c>
      <c r="R97" s="11">
        <f t="shared" si="87"/>
        <v>0.0136656</v>
      </c>
      <c r="S97" s="18">
        <f t="shared" si="88"/>
        <v>0.518647067270265</v>
      </c>
      <c r="T97" s="3">
        <v>0.01</v>
      </c>
      <c r="U97" s="19">
        <f t="shared" si="89"/>
        <v>0.00518647067270265</v>
      </c>
      <c r="V97" s="18"/>
      <c r="W97" s="3"/>
      <c r="X97" s="19"/>
      <c r="Y97" s="20">
        <v>0.04</v>
      </c>
      <c r="Z97" s="3">
        <v>0.49</v>
      </c>
      <c r="AA97" s="21">
        <f t="shared" si="90"/>
        <v>0.0196</v>
      </c>
      <c r="AB97" s="3"/>
      <c r="AC97" s="3"/>
      <c r="AD97" s="21"/>
      <c r="AE97" s="18"/>
      <c r="AF97" s="3"/>
      <c r="AG97" s="19"/>
      <c r="AH97" s="18"/>
      <c r="AI97" s="3"/>
      <c r="AJ97" s="19"/>
      <c r="AL97" s="21"/>
      <c r="AM97" s="21"/>
      <c r="AN97" s="3">
        <v>0.015</v>
      </c>
      <c r="AO97" s="3">
        <v>0.5</v>
      </c>
      <c r="AP97" s="3">
        <f t="shared" si="91"/>
        <v>0.0075</v>
      </c>
      <c r="AQ97" s="1">
        <f t="shared" si="92"/>
        <v>0.0322864706727026</v>
      </c>
      <c r="AR97" s="27">
        <f t="shared" si="93"/>
        <v>7.592</v>
      </c>
      <c r="AS97" s="1">
        <f t="shared" si="94"/>
        <v>0.18</v>
      </c>
      <c r="AT97" s="2">
        <f t="shared" si="95"/>
        <v>71.9058333333333</v>
      </c>
      <c r="AU97" s="1">
        <f t="shared" si="96"/>
        <v>21256.32612625</v>
      </c>
    </row>
    <row r="98" s="1" customFormat="1" spans="1:47">
      <c r="A98" s="6"/>
      <c r="B98" s="6"/>
      <c r="C98" s="9">
        <v>7</v>
      </c>
      <c r="D98" s="12">
        <v>20.7293627593548</v>
      </c>
      <c r="E98" s="13">
        <f t="shared" si="97"/>
        <v>18.9785750406667</v>
      </c>
      <c r="F98" s="9" t="s">
        <v>107</v>
      </c>
      <c r="G98" s="6">
        <v>8</v>
      </c>
      <c r="H98" s="11">
        <f t="shared" si="80"/>
        <v>20.7293627593548</v>
      </c>
      <c r="I98" s="11">
        <f t="shared" si="81"/>
        <v>293.879362759355</v>
      </c>
      <c r="J98" s="11">
        <f t="shared" si="82"/>
        <v>0.215372221056633</v>
      </c>
      <c r="K98" s="11">
        <f t="shared" si="83"/>
        <v>7.592</v>
      </c>
      <c r="L98" s="11">
        <f t="shared" si="84"/>
        <v>0.07592</v>
      </c>
      <c r="M98" s="6" t="s">
        <v>107</v>
      </c>
      <c r="N98" s="6"/>
      <c r="O98" s="11">
        <f t="shared" si="98"/>
        <v>0.259528880175819</v>
      </c>
      <c r="P98" s="11">
        <f t="shared" si="85"/>
        <v>0.0558953113518068</v>
      </c>
      <c r="Q98" s="17">
        <f t="shared" si="86"/>
        <v>0.0100611560433252</v>
      </c>
      <c r="R98" s="11">
        <f t="shared" si="87"/>
        <v>0.0136656</v>
      </c>
      <c r="S98" s="18">
        <f t="shared" si="88"/>
        <v>0.736239612115474</v>
      </c>
      <c r="T98" s="3">
        <v>0.01</v>
      </c>
      <c r="U98" s="19">
        <f t="shared" si="89"/>
        <v>0.00736239612115474</v>
      </c>
      <c r="V98" s="18"/>
      <c r="W98" s="3"/>
      <c r="X98" s="19"/>
      <c r="Y98" s="20">
        <v>0.04</v>
      </c>
      <c r="Z98" s="3">
        <v>0.49</v>
      </c>
      <c r="AA98" s="21">
        <f t="shared" si="90"/>
        <v>0.0196</v>
      </c>
      <c r="AB98" s="3"/>
      <c r="AC98" s="3"/>
      <c r="AD98" s="21"/>
      <c r="AE98" s="18"/>
      <c r="AF98" s="3"/>
      <c r="AG98" s="19"/>
      <c r="AH98" s="18"/>
      <c r="AI98" s="3"/>
      <c r="AJ98" s="19"/>
      <c r="AK98" s="21"/>
      <c r="AL98" s="21"/>
      <c r="AM98" s="21"/>
      <c r="AN98" s="3">
        <v>0.015</v>
      </c>
      <c r="AO98" s="3">
        <v>0.5</v>
      </c>
      <c r="AP98" s="3">
        <f t="shared" si="91"/>
        <v>0.0075</v>
      </c>
      <c r="AQ98" s="1">
        <f t="shared" si="92"/>
        <v>0.0344623961211547</v>
      </c>
      <c r="AR98" s="27">
        <f t="shared" si="93"/>
        <v>7.592</v>
      </c>
      <c r="AS98" s="1">
        <f t="shared" si="94"/>
        <v>0.18</v>
      </c>
      <c r="AT98" s="2">
        <f t="shared" si="95"/>
        <v>71.9058333333333</v>
      </c>
      <c r="AU98" s="1">
        <f t="shared" si="96"/>
        <v>22688.8822401584</v>
      </c>
    </row>
    <row r="99" s="1" customFormat="1" spans="1:47">
      <c r="A99" s="6"/>
      <c r="B99" s="6"/>
      <c r="C99" s="9">
        <v>8</v>
      </c>
      <c r="D99" s="12">
        <v>19.9360789187097</v>
      </c>
      <c r="E99" s="13">
        <f t="shared" si="97"/>
        <v>20.7293627593548</v>
      </c>
      <c r="F99" s="9" t="s">
        <v>107</v>
      </c>
      <c r="G99" s="6">
        <v>9</v>
      </c>
      <c r="H99" s="11">
        <f t="shared" si="80"/>
        <v>19.9360789187097</v>
      </c>
      <c r="I99" s="11">
        <f t="shared" si="81"/>
        <v>293.08607891871</v>
      </c>
      <c r="J99" s="11">
        <f t="shared" si="82"/>
        <v>0.19689901717222</v>
      </c>
      <c r="K99" s="11">
        <f t="shared" si="83"/>
        <v>7.592</v>
      </c>
      <c r="L99" s="11">
        <f t="shared" si="84"/>
        <v>0.07592</v>
      </c>
      <c r="M99" s="6" t="s">
        <v>107</v>
      </c>
      <c r="N99" s="6"/>
      <c r="O99" s="11">
        <f t="shared" si="98"/>
        <v>0.279553568824012</v>
      </c>
      <c r="P99" s="11">
        <f t="shared" si="85"/>
        <v>0.0550438229484344</v>
      </c>
      <c r="Q99" s="17">
        <f t="shared" si="86"/>
        <v>0.00990788813071818</v>
      </c>
      <c r="R99" s="11">
        <f t="shared" si="87"/>
        <v>0.0136656</v>
      </c>
      <c r="S99" s="18">
        <f t="shared" si="88"/>
        <v>0.725024011438809</v>
      </c>
      <c r="T99" s="3">
        <v>0.01</v>
      </c>
      <c r="U99" s="19">
        <f t="shared" si="89"/>
        <v>0.00725024011438809</v>
      </c>
      <c r="V99" s="18"/>
      <c r="W99" s="3"/>
      <c r="X99" s="19"/>
      <c r="Y99" s="20">
        <v>0.04</v>
      </c>
      <c r="Z99" s="3">
        <v>0.49</v>
      </c>
      <c r="AA99" s="21">
        <f t="shared" si="90"/>
        <v>0.0196</v>
      </c>
      <c r="AB99" s="3"/>
      <c r="AC99" s="3"/>
      <c r="AD99" s="21"/>
      <c r="AE99" s="18"/>
      <c r="AF99" s="3"/>
      <c r="AG99" s="19"/>
      <c r="AH99" s="18"/>
      <c r="AI99" s="3"/>
      <c r="AJ99" s="19"/>
      <c r="AL99" s="21"/>
      <c r="AM99" s="21"/>
      <c r="AN99" s="3">
        <v>0.015</v>
      </c>
      <c r="AO99" s="3">
        <v>0.5</v>
      </c>
      <c r="AP99" s="3">
        <f t="shared" si="91"/>
        <v>0.0075</v>
      </c>
      <c r="AQ99" s="1">
        <f t="shared" si="92"/>
        <v>0.0343502401143881</v>
      </c>
      <c r="AR99" s="27">
        <f t="shared" si="93"/>
        <v>7.592</v>
      </c>
      <c r="AS99" s="1">
        <f t="shared" si="94"/>
        <v>0.18</v>
      </c>
      <c r="AT99" s="2">
        <f t="shared" si="95"/>
        <v>71.9058333333333</v>
      </c>
      <c r="AU99" s="1">
        <f t="shared" si="96"/>
        <v>22615.0424983973</v>
      </c>
    </row>
    <row r="100" s="1" customFormat="1" spans="1:47">
      <c r="A100" s="6"/>
      <c r="B100" s="6"/>
      <c r="C100" s="9">
        <v>9</v>
      </c>
      <c r="D100" s="12">
        <v>12.79658135</v>
      </c>
      <c r="E100" s="13">
        <f t="shared" si="97"/>
        <v>19.9360789187097</v>
      </c>
      <c r="F100" s="9" t="s">
        <v>107</v>
      </c>
      <c r="G100" s="6">
        <v>10</v>
      </c>
      <c r="H100" s="11">
        <f t="shared" si="80"/>
        <v>12.79658135</v>
      </c>
      <c r="I100" s="11">
        <f t="shared" si="81"/>
        <v>285.94658135</v>
      </c>
      <c r="J100" s="11">
        <f t="shared" si="82"/>
        <v>0.0859027607176706</v>
      </c>
      <c r="K100" s="11">
        <f t="shared" si="83"/>
        <v>7.592</v>
      </c>
      <c r="L100" s="11">
        <f t="shared" si="84"/>
        <v>0.07592</v>
      </c>
      <c r="M100" s="6" t="s">
        <v>107</v>
      </c>
      <c r="N100" s="6"/>
      <c r="O100" s="11">
        <f t="shared" si="98"/>
        <v>0.300429745875577</v>
      </c>
      <c r="P100" s="11">
        <f t="shared" si="85"/>
        <v>0.0258077445724203</v>
      </c>
      <c r="Q100" s="17">
        <f t="shared" si="86"/>
        <v>0.00464539402303565</v>
      </c>
      <c r="R100" s="11">
        <f t="shared" si="87"/>
        <v>0.0136656</v>
      </c>
      <c r="S100" s="18">
        <f t="shared" si="88"/>
        <v>0.339933411122501</v>
      </c>
      <c r="T100" s="3">
        <v>0.01</v>
      </c>
      <c r="U100" s="19">
        <f t="shared" si="89"/>
        <v>0.00339933411122501</v>
      </c>
      <c r="V100" s="18"/>
      <c r="W100" s="3"/>
      <c r="X100" s="19"/>
      <c r="Y100" s="20">
        <v>0.02</v>
      </c>
      <c r="Z100" s="3">
        <v>0.49</v>
      </c>
      <c r="AA100" s="21">
        <f t="shared" si="90"/>
        <v>0.0098</v>
      </c>
      <c r="AB100" s="3"/>
      <c r="AC100" s="3"/>
      <c r="AD100" s="21"/>
      <c r="AE100" s="18"/>
      <c r="AF100" s="3"/>
      <c r="AG100" s="19"/>
      <c r="AH100" s="18"/>
      <c r="AI100" s="3"/>
      <c r="AJ100" s="19"/>
      <c r="AK100" s="21"/>
      <c r="AL100" s="21"/>
      <c r="AM100" s="21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0.018199334111225</v>
      </c>
      <c r="AR100" s="27">
        <f t="shared" si="93"/>
        <v>7.592</v>
      </c>
      <c r="AS100" s="1">
        <f t="shared" si="94"/>
        <v>0.18</v>
      </c>
      <c r="AT100" s="2">
        <f t="shared" si="95"/>
        <v>71.9058333333333</v>
      </c>
      <c r="AU100" s="1">
        <f t="shared" si="96"/>
        <v>11981.829326296</v>
      </c>
    </row>
    <row r="101" s="1" customFormat="1" spans="1:47">
      <c r="A101" s="6"/>
      <c r="B101" s="6"/>
      <c r="C101" s="9">
        <v>10</v>
      </c>
      <c r="D101" s="12">
        <v>4.97707963667742</v>
      </c>
      <c r="E101" s="13">
        <f t="shared" si="97"/>
        <v>12.79658135</v>
      </c>
      <c r="F101" s="9" t="s">
        <v>107</v>
      </c>
      <c r="G101" s="6">
        <v>11</v>
      </c>
      <c r="H101" s="11">
        <f t="shared" si="80"/>
        <v>4.97707963667742</v>
      </c>
      <c r="I101" s="11">
        <f t="shared" si="81"/>
        <v>278.127079636677</v>
      </c>
      <c r="J101" s="11">
        <f t="shared" si="82"/>
        <v>0.0329791309547071</v>
      </c>
      <c r="K101" s="11">
        <f t="shared" si="83"/>
        <v>7.592</v>
      </c>
      <c r="L101" s="11">
        <f t="shared" si="84"/>
        <v>0.07592</v>
      </c>
      <c r="M101" s="6" t="s">
        <v>109</v>
      </c>
      <c r="N101" s="11">
        <f>(O100-P100)*$C$24/100</f>
        <v>0.260890901237999</v>
      </c>
      <c r="O101" s="11">
        <f t="shared" si="98"/>
        <v>0.0896511000651579</v>
      </c>
      <c r="P101" s="11">
        <f t="shared" si="85"/>
        <v>0.00295661536928239</v>
      </c>
      <c r="Q101" s="17">
        <f t="shared" si="86"/>
        <v>0.00053219076647083</v>
      </c>
      <c r="R101" s="11">
        <f t="shared" si="87"/>
        <v>0.0136656</v>
      </c>
      <c r="S101" s="18">
        <f t="shared" si="88"/>
        <v>0.0389438273087775</v>
      </c>
      <c r="T101" s="3">
        <v>0.01</v>
      </c>
      <c r="U101" s="19">
        <f t="shared" si="89"/>
        <v>0.000389438273087775</v>
      </c>
      <c r="V101" s="18"/>
      <c r="W101" s="3"/>
      <c r="X101" s="19"/>
      <c r="Y101" s="20">
        <v>0.02</v>
      </c>
      <c r="Z101" s="3">
        <v>0.49</v>
      </c>
      <c r="AA101" s="21">
        <f t="shared" si="90"/>
        <v>0.0098</v>
      </c>
      <c r="AB101" s="3"/>
      <c r="AC101" s="3"/>
      <c r="AD101" s="21"/>
      <c r="AE101" s="18"/>
      <c r="AF101" s="3"/>
      <c r="AG101" s="19"/>
      <c r="AH101" s="18"/>
      <c r="AI101" s="3"/>
      <c r="AJ101" s="19"/>
      <c r="AL101" s="21"/>
      <c r="AM101" s="21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0.0151894382730878</v>
      </c>
      <c r="AR101" s="27">
        <f t="shared" si="93"/>
        <v>7.592</v>
      </c>
      <c r="AS101" s="1">
        <f t="shared" si="94"/>
        <v>0.18</v>
      </c>
      <c r="AT101" s="2">
        <f t="shared" si="95"/>
        <v>71.9058333333333</v>
      </c>
      <c r="AU101" s="1">
        <f t="shared" si="96"/>
        <v>10000.2151638171</v>
      </c>
    </row>
    <row r="102" s="1" customFormat="1" spans="1:48">
      <c r="A102" s="6"/>
      <c r="B102" s="6"/>
      <c r="C102" s="9">
        <v>11</v>
      </c>
      <c r="D102" s="12">
        <v>-5.1210845399</v>
      </c>
      <c r="E102" s="13">
        <f t="shared" si="97"/>
        <v>4.97707963667742</v>
      </c>
      <c r="F102" s="9" t="s">
        <v>109</v>
      </c>
      <c r="G102" s="6">
        <v>12</v>
      </c>
      <c r="H102" s="11">
        <f t="shared" si="80"/>
        <v>-5.1210845399</v>
      </c>
      <c r="I102" s="11">
        <f t="shared" si="81"/>
        <v>268.0289154601</v>
      </c>
      <c r="J102" s="11">
        <f t="shared" si="82"/>
        <v>0.00881901317702977</v>
      </c>
      <c r="K102" s="11">
        <f t="shared" si="83"/>
        <v>7.592</v>
      </c>
      <c r="L102" s="11">
        <f t="shared" si="84"/>
        <v>0.07592</v>
      </c>
      <c r="M102" s="6" t="s">
        <v>107</v>
      </c>
      <c r="N102" s="6"/>
      <c r="O102" s="11">
        <f t="shared" si="98"/>
        <v>0.162614484695875</v>
      </c>
      <c r="P102" s="11">
        <f t="shared" si="85"/>
        <v>0.00143409928330883</v>
      </c>
      <c r="Q102" s="17">
        <f t="shared" si="86"/>
        <v>0.00025813787099559</v>
      </c>
      <c r="R102" s="11">
        <f t="shared" si="87"/>
        <v>0.0136656</v>
      </c>
      <c r="S102" s="18">
        <f t="shared" si="88"/>
        <v>0.0188896112132354</v>
      </c>
      <c r="T102" s="3">
        <v>0.01</v>
      </c>
      <c r="U102" s="19">
        <f t="shared" si="89"/>
        <v>0.000188896112132354</v>
      </c>
      <c r="V102" s="18"/>
      <c r="W102" s="3"/>
      <c r="X102" s="19"/>
      <c r="Y102" s="20">
        <v>0.02</v>
      </c>
      <c r="Z102" s="3">
        <v>0.49</v>
      </c>
      <c r="AA102" s="21">
        <f t="shared" si="90"/>
        <v>0.0098</v>
      </c>
      <c r="AB102" s="3"/>
      <c r="AC102" s="3"/>
      <c r="AD102" s="21"/>
      <c r="AE102" s="18"/>
      <c r="AF102" s="3"/>
      <c r="AG102" s="19"/>
      <c r="AH102" s="18"/>
      <c r="AI102" s="3"/>
      <c r="AJ102" s="19"/>
      <c r="AK102" s="21"/>
      <c r="AL102" s="21"/>
      <c r="AM102" s="21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0.0149888961121324</v>
      </c>
      <c r="AR102" s="27">
        <f t="shared" si="93"/>
        <v>7.592</v>
      </c>
      <c r="AS102" s="1">
        <f t="shared" si="94"/>
        <v>0.18</v>
      </c>
      <c r="AT102" s="2">
        <f t="shared" si="95"/>
        <v>71.9058333333333</v>
      </c>
      <c r="AU102" s="1">
        <f t="shared" si="96"/>
        <v>9868.18495157916</v>
      </c>
      <c r="AV102" s="1">
        <f>SUM(AU91:AU102)</f>
        <v>175772.827373951</v>
      </c>
    </row>
    <row r="103" s="1" customFormat="1" spans="1:46">
      <c r="A103" s="6"/>
      <c r="B103" s="6"/>
      <c r="C103" s="9">
        <v>12</v>
      </c>
      <c r="D103" s="12">
        <v>-13.4042680751613</v>
      </c>
      <c r="E103" s="13">
        <f t="shared" si="97"/>
        <v>-5.1210845399</v>
      </c>
      <c r="F103" s="9" t="s">
        <v>107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6" t="s">
        <v>77</v>
      </c>
      <c r="T105" s="16"/>
      <c r="U105" s="16"/>
      <c r="V105" s="16" t="s">
        <v>78</v>
      </c>
      <c r="W105" s="16" t="s">
        <v>79</v>
      </c>
      <c r="X105" s="16" t="s">
        <v>80</v>
      </c>
      <c r="Y105" s="16" t="s">
        <v>81</v>
      </c>
      <c r="Z105" s="16" t="s">
        <v>82</v>
      </c>
      <c r="AA105" s="16" t="s">
        <v>83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85</v>
      </c>
      <c r="D106" s="9" t="s">
        <v>86</v>
      </c>
      <c r="E106" s="9" t="s">
        <v>87</v>
      </c>
      <c r="F106" s="9" t="s">
        <v>88</v>
      </c>
      <c r="G106" s="6" t="s">
        <v>85</v>
      </c>
      <c r="H106" s="6" t="s">
        <v>87</v>
      </c>
      <c r="I106" s="6" t="s">
        <v>89</v>
      </c>
      <c r="J106" s="6" t="s">
        <v>90</v>
      </c>
      <c r="K106" s="15" t="s">
        <v>91</v>
      </c>
      <c r="L106" s="15" t="s">
        <v>92</v>
      </c>
      <c r="M106" s="6" t="s">
        <v>93</v>
      </c>
      <c r="N106" s="15" t="s">
        <v>94</v>
      </c>
      <c r="O106" s="6" t="s">
        <v>95</v>
      </c>
      <c r="P106" s="6" t="s">
        <v>96</v>
      </c>
      <c r="Q106" s="15" t="s">
        <v>97</v>
      </c>
      <c r="R106" s="15" t="s">
        <v>98</v>
      </c>
      <c r="S106" s="4" t="s">
        <v>99</v>
      </c>
      <c r="T106" s="3" t="s">
        <v>100</v>
      </c>
      <c r="U106" s="3"/>
      <c r="V106" s="3" t="s">
        <v>112</v>
      </c>
      <c r="W106" s="3" t="s">
        <v>112</v>
      </c>
      <c r="X106" s="3" t="s">
        <v>112</v>
      </c>
      <c r="Y106" s="3" t="s">
        <v>112</v>
      </c>
      <c r="Z106" s="3" t="s">
        <v>112</v>
      </c>
      <c r="AA106" s="3" t="s">
        <v>112</v>
      </c>
      <c r="AB106" s="2" t="s">
        <v>113</v>
      </c>
      <c r="AC106" s="1" t="s">
        <v>102</v>
      </c>
      <c r="AD106" s="1" t="s">
        <v>70</v>
      </c>
      <c r="AE106" s="1" t="s">
        <v>103</v>
      </c>
      <c r="AF106" s="1" t="s">
        <v>104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105</v>
      </c>
      <c r="B107" s="6">
        <f>F9</f>
        <v>134.758</v>
      </c>
      <c r="C107" s="9" t="s">
        <v>106</v>
      </c>
      <c r="D107" s="10">
        <v>-9</v>
      </c>
      <c r="E107" s="9"/>
      <c r="F107" s="9"/>
      <c r="G107" s="6">
        <v>1</v>
      </c>
      <c r="H107" s="11">
        <f t="shared" ref="H107:H118" si="99">E108</f>
        <v>-9</v>
      </c>
      <c r="I107" s="11">
        <f t="shared" ref="I107:I118" si="100">H107+273.15</f>
        <v>264.15</v>
      </c>
      <c r="J107" s="11">
        <f t="shared" ref="J107:J118" si="101">EXP(($C$18*(I107-$C$16))/($C$19*I107*$C$16))</f>
        <v>0.0051730365778654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107</v>
      </c>
      <c r="N107" s="6"/>
      <c r="O107" s="11">
        <f>L107</f>
        <v>3.032055</v>
      </c>
      <c r="P107" s="11">
        <f t="shared" ref="P107:P118" si="104">O107*J107</f>
        <v>0.0156849314210997</v>
      </c>
      <c r="Q107" s="17">
        <f t="shared" ref="Q107:Q118" si="105">P107*$B$109</f>
        <v>0.00454863011211891</v>
      </c>
      <c r="R107" s="11">
        <f t="shared" ref="R107:R118" si="106">L107*$B$109</f>
        <v>0.87929595</v>
      </c>
      <c r="S107" s="18">
        <f t="shared" ref="S107:S118" si="107">Q107/R107</f>
        <v>0.0051730365778654</v>
      </c>
      <c r="T107" s="3">
        <v>0.27</v>
      </c>
      <c r="U107" s="19">
        <f t="shared" ref="U107:U118" si="108">S107*T107</f>
        <v>0.00139671987602366</v>
      </c>
      <c r="V107" s="3">
        <v>180.9</v>
      </c>
      <c r="W107" s="21">
        <v>6</v>
      </c>
      <c r="X107" s="21">
        <v>3</v>
      </c>
      <c r="Y107" s="21">
        <v>0.3</v>
      </c>
      <c r="Z107" s="21">
        <v>6</v>
      </c>
      <c r="AA107" s="3">
        <v>30.2</v>
      </c>
      <c r="AB107" s="2">
        <f t="shared" ref="AB107:AB118" si="109">U107*0.67*AD107+(V107+W107+X107+Y107+Z107+AA107)/1000</f>
        <v>0.226671382671911</v>
      </c>
      <c r="AC107" s="27">
        <f t="shared" ref="AC107:AC118" si="110">$B$107/12</f>
        <v>11.2298333333333</v>
      </c>
      <c r="AD107" s="1">
        <f t="shared" ref="AD107:AD118" si="111">$B$109</f>
        <v>0.29</v>
      </c>
      <c r="AE107" s="28">
        <f t="shared" ref="AE107:AE118" si="112">$E$9/12</f>
        <v>57.4316666666667</v>
      </c>
      <c r="AF107" s="1">
        <f t="shared" ref="AF107:AF118" si="113">AE107*10000*AC107*AB107</f>
        <v>1461912.65048731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108</v>
      </c>
      <c r="B108" s="6">
        <v>27</v>
      </c>
      <c r="C108" s="9">
        <v>1</v>
      </c>
      <c r="D108" s="12">
        <v>-13.9462405103226</v>
      </c>
      <c r="E108" s="13">
        <f t="shared" ref="E108:E119" si="114">D107</f>
        <v>-9</v>
      </c>
      <c r="F108" s="9" t="s">
        <v>107</v>
      </c>
      <c r="G108" s="6">
        <v>2</v>
      </c>
      <c r="H108" s="11">
        <f t="shared" si="99"/>
        <v>-13.9462405103226</v>
      </c>
      <c r="I108" s="11">
        <f t="shared" si="100"/>
        <v>259.203759489677</v>
      </c>
      <c r="J108" s="11">
        <f t="shared" si="101"/>
        <v>0.00256014827149118</v>
      </c>
      <c r="K108" s="11">
        <f t="shared" si="102"/>
        <v>11.2298333333333</v>
      </c>
      <c r="L108" s="11">
        <f t="shared" si="103"/>
        <v>3.032055</v>
      </c>
      <c r="M108" s="6" t="s">
        <v>107</v>
      </c>
      <c r="N108" s="6"/>
      <c r="O108" s="11">
        <f t="shared" ref="O108:O118" si="115">L108+O107-P107-N108</f>
        <v>6.0484250685789</v>
      </c>
      <c r="P108" s="11">
        <f t="shared" si="104"/>
        <v>0.0154848649845662</v>
      </c>
      <c r="Q108" s="17">
        <f t="shared" si="105"/>
        <v>0.00449061084552421</v>
      </c>
      <c r="R108" s="11">
        <f t="shared" si="106"/>
        <v>0.87929595</v>
      </c>
      <c r="S108" s="18">
        <f t="shared" si="107"/>
        <v>0.00510705280232919</v>
      </c>
      <c r="T108" s="3">
        <v>0.27</v>
      </c>
      <c r="U108" s="19">
        <f t="shared" si="108"/>
        <v>0.00137890425662888</v>
      </c>
      <c r="V108" s="3">
        <v>180.9</v>
      </c>
      <c r="W108" s="21">
        <v>6</v>
      </c>
      <c r="X108" s="21">
        <v>3</v>
      </c>
      <c r="Y108" s="21">
        <v>0.3</v>
      </c>
      <c r="Z108" s="21">
        <v>6</v>
      </c>
      <c r="AA108" s="3">
        <v>30.2</v>
      </c>
      <c r="AB108" s="2">
        <f t="shared" si="109"/>
        <v>0.226667921097063</v>
      </c>
      <c r="AC108" s="27">
        <f t="shared" si="110"/>
        <v>11.2298333333333</v>
      </c>
      <c r="AD108" s="1">
        <f t="shared" si="111"/>
        <v>0.29</v>
      </c>
      <c r="AE108" s="28">
        <f t="shared" si="112"/>
        <v>57.4316666666667</v>
      </c>
      <c r="AF108" s="1">
        <f t="shared" si="113"/>
        <v>1461890.32512801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70</v>
      </c>
      <c r="B109" s="6">
        <f>G9</f>
        <v>0.29</v>
      </c>
      <c r="C109" s="9">
        <v>2</v>
      </c>
      <c r="D109" s="12">
        <v>-7.79375233910714</v>
      </c>
      <c r="E109" s="13">
        <f t="shared" si="114"/>
        <v>-13.9462405103226</v>
      </c>
      <c r="F109" s="9" t="s">
        <v>107</v>
      </c>
      <c r="G109" s="6">
        <v>3</v>
      </c>
      <c r="H109" s="11">
        <f t="shared" si="99"/>
        <v>-7.79375233910714</v>
      </c>
      <c r="I109" s="11">
        <f t="shared" si="100"/>
        <v>265.356247660893</v>
      </c>
      <c r="J109" s="11">
        <f t="shared" si="101"/>
        <v>0.00611668706037489</v>
      </c>
      <c r="K109" s="11">
        <f t="shared" si="102"/>
        <v>11.2298333333333</v>
      </c>
      <c r="L109" s="11">
        <f t="shared" si="103"/>
        <v>3.032055</v>
      </c>
      <c r="M109" s="6" t="s">
        <v>107</v>
      </c>
      <c r="N109" s="6"/>
      <c r="O109" s="11">
        <f t="shared" si="115"/>
        <v>9.06499520359433</v>
      </c>
      <c r="P109" s="11">
        <f t="shared" si="104"/>
        <v>0.0554477388641859</v>
      </c>
      <c r="Q109" s="17">
        <f t="shared" si="105"/>
        <v>0.0160798442706139</v>
      </c>
      <c r="R109" s="11">
        <f t="shared" si="106"/>
        <v>0.87929595</v>
      </c>
      <c r="S109" s="18">
        <f t="shared" si="107"/>
        <v>0.0182871810914333</v>
      </c>
      <c r="T109" s="3">
        <v>0.27</v>
      </c>
      <c r="U109" s="19">
        <f t="shared" si="108"/>
        <v>0.004937538894687</v>
      </c>
      <c r="V109" s="3">
        <v>180.9</v>
      </c>
      <c r="W109" s="21">
        <v>6</v>
      </c>
      <c r="X109" s="21">
        <v>3</v>
      </c>
      <c r="Y109" s="21">
        <v>0.3</v>
      </c>
      <c r="Z109" s="21">
        <v>6</v>
      </c>
      <c r="AA109" s="3">
        <v>30.2</v>
      </c>
      <c r="AB109" s="2">
        <f t="shared" si="109"/>
        <v>0.227359363807238</v>
      </c>
      <c r="AC109" s="27">
        <f t="shared" si="110"/>
        <v>11.2298333333333</v>
      </c>
      <c r="AD109" s="1">
        <f t="shared" si="111"/>
        <v>0.29</v>
      </c>
      <c r="AE109" s="28">
        <f t="shared" si="112"/>
        <v>57.4316666666667</v>
      </c>
      <c r="AF109" s="1">
        <f t="shared" si="113"/>
        <v>1466349.77136766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2">
        <v>4.73007431683871</v>
      </c>
      <c r="E110" s="13">
        <f t="shared" si="114"/>
        <v>-7.79375233910714</v>
      </c>
      <c r="F110" s="9" t="s">
        <v>107</v>
      </c>
      <c r="G110" s="6">
        <v>4</v>
      </c>
      <c r="H110" s="11">
        <f t="shared" si="99"/>
        <v>4.73007431683871</v>
      </c>
      <c r="I110" s="11">
        <f t="shared" si="100"/>
        <v>277.880074316839</v>
      </c>
      <c r="J110" s="11">
        <f t="shared" si="101"/>
        <v>0.0319686671050484</v>
      </c>
      <c r="K110" s="11">
        <f t="shared" si="102"/>
        <v>11.2298333333333</v>
      </c>
      <c r="L110" s="11">
        <f t="shared" si="103"/>
        <v>3.032055</v>
      </c>
      <c r="M110" s="6" t="s">
        <v>107</v>
      </c>
      <c r="N110" s="6"/>
      <c r="O110" s="11">
        <f t="shared" si="115"/>
        <v>12.0416024647301</v>
      </c>
      <c r="P110" s="11">
        <f t="shared" si="104"/>
        <v>0.384953980606288</v>
      </c>
      <c r="Q110" s="17">
        <f t="shared" si="105"/>
        <v>0.111636654375823</v>
      </c>
      <c r="R110" s="11">
        <f t="shared" si="106"/>
        <v>0.87929595</v>
      </c>
      <c r="S110" s="18">
        <f t="shared" si="107"/>
        <v>0.126961410860386</v>
      </c>
      <c r="T110" s="3">
        <v>0.27</v>
      </c>
      <c r="U110" s="19">
        <f t="shared" si="108"/>
        <v>0.0342795809323042</v>
      </c>
      <c r="V110" s="3">
        <v>180.9</v>
      </c>
      <c r="W110" s="21">
        <v>6</v>
      </c>
      <c r="X110" s="21">
        <v>3</v>
      </c>
      <c r="Y110" s="21">
        <v>0.3</v>
      </c>
      <c r="Z110" s="21">
        <v>6</v>
      </c>
      <c r="AA110" s="3">
        <v>30.2</v>
      </c>
      <c r="AB110" s="2">
        <f t="shared" si="109"/>
        <v>0.233060522575147</v>
      </c>
      <c r="AC110" s="27">
        <f t="shared" si="110"/>
        <v>11.2298333333333</v>
      </c>
      <c r="AD110" s="1">
        <f t="shared" si="111"/>
        <v>0.29</v>
      </c>
      <c r="AE110" s="28">
        <f t="shared" si="112"/>
        <v>57.4316666666667</v>
      </c>
      <c r="AF110" s="1">
        <f t="shared" si="113"/>
        <v>1503119.2833678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2">
        <v>9.1227085907</v>
      </c>
      <c r="E111" s="13">
        <f t="shared" si="114"/>
        <v>4.73007431683871</v>
      </c>
      <c r="F111" s="9" t="s">
        <v>107</v>
      </c>
      <c r="G111" s="6">
        <v>5</v>
      </c>
      <c r="H111" s="11">
        <f t="shared" si="99"/>
        <v>9.1227085907</v>
      </c>
      <c r="I111" s="11">
        <f t="shared" si="100"/>
        <v>282.2727085907</v>
      </c>
      <c r="J111" s="11">
        <f t="shared" si="101"/>
        <v>0.0551485207472241</v>
      </c>
      <c r="K111" s="11">
        <f t="shared" si="102"/>
        <v>11.2298333333333</v>
      </c>
      <c r="L111" s="11">
        <f t="shared" si="103"/>
        <v>3.032055</v>
      </c>
      <c r="M111" s="6" t="s">
        <v>109</v>
      </c>
      <c r="N111" s="11">
        <f>(O110-P110)*$C$24/100</f>
        <v>11.0738160599177</v>
      </c>
      <c r="O111" s="11">
        <f t="shared" si="115"/>
        <v>3.61488742420619</v>
      </c>
      <c r="P111" s="11">
        <f t="shared" si="104"/>
        <v>0.199355694112715</v>
      </c>
      <c r="Q111" s="17">
        <f t="shared" si="105"/>
        <v>0.0578131512926873</v>
      </c>
      <c r="R111" s="11">
        <f t="shared" si="106"/>
        <v>0.87929595</v>
      </c>
      <c r="S111" s="18">
        <f t="shared" si="107"/>
        <v>0.0657493660612076</v>
      </c>
      <c r="T111" s="3">
        <v>0.27</v>
      </c>
      <c r="U111" s="19">
        <f t="shared" si="108"/>
        <v>0.017752328836526</v>
      </c>
      <c r="V111" s="3">
        <v>220.1</v>
      </c>
      <c r="W111" s="21">
        <v>12.1</v>
      </c>
      <c r="X111" s="21">
        <v>4.5</v>
      </c>
      <c r="Y111" s="21">
        <v>1.5</v>
      </c>
      <c r="Z111" s="21">
        <v>6.8</v>
      </c>
      <c r="AA111" s="3">
        <v>30.2</v>
      </c>
      <c r="AB111" s="2">
        <f t="shared" si="109"/>
        <v>0.278649277492937</v>
      </c>
      <c r="AC111" s="27">
        <f t="shared" si="110"/>
        <v>11.2298333333333</v>
      </c>
      <c r="AD111" s="1">
        <f t="shared" si="111"/>
        <v>0.29</v>
      </c>
      <c r="AE111" s="28">
        <f t="shared" si="112"/>
        <v>57.4316666666667</v>
      </c>
      <c r="AF111" s="1">
        <f t="shared" si="113"/>
        <v>1797143.06682329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2">
        <v>13.0996206188065</v>
      </c>
      <c r="E112" s="13">
        <f t="shared" si="114"/>
        <v>9.1227085907</v>
      </c>
      <c r="F112" s="9" t="s">
        <v>109</v>
      </c>
      <c r="G112" s="6">
        <v>6</v>
      </c>
      <c r="H112" s="11">
        <f t="shared" si="99"/>
        <v>13.0996206188065</v>
      </c>
      <c r="I112" s="11">
        <f t="shared" si="100"/>
        <v>286.249620618806</v>
      </c>
      <c r="J112" s="11">
        <f t="shared" si="101"/>
        <v>0.0890559008441994</v>
      </c>
      <c r="K112" s="11">
        <f t="shared" si="102"/>
        <v>11.2298333333333</v>
      </c>
      <c r="L112" s="11">
        <f t="shared" si="103"/>
        <v>3.032055</v>
      </c>
      <c r="M112" s="6" t="s">
        <v>107</v>
      </c>
      <c r="N112" s="6"/>
      <c r="O112" s="11">
        <f t="shared" si="115"/>
        <v>6.44758673009348</v>
      </c>
      <c r="P112" s="11">
        <f t="shared" si="104"/>
        <v>0.57419564451958</v>
      </c>
      <c r="Q112" s="17">
        <f t="shared" si="105"/>
        <v>0.166516736910678</v>
      </c>
      <c r="R112" s="11">
        <f t="shared" si="106"/>
        <v>0.87929595</v>
      </c>
      <c r="S112" s="18">
        <f t="shared" si="107"/>
        <v>0.189375075491566</v>
      </c>
      <c r="T112" s="3">
        <v>0.27</v>
      </c>
      <c r="U112" s="19">
        <f t="shared" si="108"/>
        <v>0.0511312703827228</v>
      </c>
      <c r="V112" s="3">
        <v>220.1</v>
      </c>
      <c r="W112" s="21">
        <v>12.1</v>
      </c>
      <c r="X112" s="21">
        <v>4.5</v>
      </c>
      <c r="Y112" s="21">
        <v>1.5</v>
      </c>
      <c r="Z112" s="21">
        <v>6.8</v>
      </c>
      <c r="AA112" s="3">
        <v>30.2</v>
      </c>
      <c r="AB112" s="2">
        <f t="shared" si="109"/>
        <v>0.285134805835363</v>
      </c>
      <c r="AC112" s="27">
        <f t="shared" si="110"/>
        <v>11.2298333333333</v>
      </c>
      <c r="AD112" s="1">
        <f t="shared" si="111"/>
        <v>0.29</v>
      </c>
      <c r="AE112" s="28">
        <f t="shared" si="112"/>
        <v>57.4316666666667</v>
      </c>
      <c r="AF112" s="1">
        <f t="shared" si="113"/>
        <v>1838971.35505767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2">
        <v>18.9785750406667</v>
      </c>
      <c r="E113" s="13">
        <f t="shared" si="114"/>
        <v>13.0996206188065</v>
      </c>
      <c r="F113" s="9" t="s">
        <v>107</v>
      </c>
      <c r="G113" s="6">
        <v>7</v>
      </c>
      <c r="H113" s="11">
        <f t="shared" si="99"/>
        <v>18.9785750406667</v>
      </c>
      <c r="I113" s="11">
        <f t="shared" si="100"/>
        <v>292.128575040667</v>
      </c>
      <c r="J113" s="11">
        <f t="shared" si="101"/>
        <v>0.176584801978598</v>
      </c>
      <c r="K113" s="11">
        <f t="shared" si="102"/>
        <v>11.2298333333333</v>
      </c>
      <c r="L113" s="11">
        <f t="shared" si="103"/>
        <v>3.032055</v>
      </c>
      <c r="M113" s="6" t="s">
        <v>107</v>
      </c>
      <c r="N113" s="6"/>
      <c r="O113" s="11">
        <f t="shared" si="115"/>
        <v>8.9054460855739</v>
      </c>
      <c r="P113" s="11">
        <f t="shared" si="104"/>
        <v>1.57256643355214</v>
      </c>
      <c r="Q113" s="17">
        <f t="shared" si="105"/>
        <v>0.456044265730122</v>
      </c>
      <c r="R113" s="11">
        <f t="shared" si="106"/>
        <v>0.87929595</v>
      </c>
      <c r="S113" s="18">
        <f t="shared" si="107"/>
        <v>0.518647067270265</v>
      </c>
      <c r="T113" s="3">
        <v>0.27</v>
      </c>
      <c r="U113" s="19">
        <f t="shared" si="108"/>
        <v>0.140034708162972</v>
      </c>
      <c r="V113" s="3">
        <v>220.1</v>
      </c>
      <c r="W113" s="21">
        <v>12.1</v>
      </c>
      <c r="X113" s="21">
        <v>4.5</v>
      </c>
      <c r="Y113" s="21">
        <v>1.5</v>
      </c>
      <c r="Z113" s="21">
        <v>6.8</v>
      </c>
      <c r="AA113" s="3">
        <v>30.2</v>
      </c>
      <c r="AB113" s="2">
        <f t="shared" si="109"/>
        <v>0.302408743796065</v>
      </c>
      <c r="AC113" s="27">
        <f t="shared" si="110"/>
        <v>11.2298333333333</v>
      </c>
      <c r="AD113" s="1">
        <f t="shared" si="111"/>
        <v>0.29</v>
      </c>
      <c r="AE113" s="28">
        <f t="shared" si="112"/>
        <v>57.4316666666667</v>
      </c>
      <c r="AF113" s="1">
        <f t="shared" si="113"/>
        <v>1950379.28018175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2">
        <v>20.7293627593548</v>
      </c>
      <c r="E114" s="13">
        <f t="shared" si="114"/>
        <v>18.9785750406667</v>
      </c>
      <c r="F114" s="9" t="s">
        <v>107</v>
      </c>
      <c r="G114" s="6">
        <v>8</v>
      </c>
      <c r="H114" s="11">
        <f t="shared" si="99"/>
        <v>20.7293627593548</v>
      </c>
      <c r="I114" s="11">
        <f t="shared" si="100"/>
        <v>293.879362759355</v>
      </c>
      <c r="J114" s="11">
        <f t="shared" si="101"/>
        <v>0.215372221056633</v>
      </c>
      <c r="K114" s="11">
        <f t="shared" si="102"/>
        <v>11.2298333333333</v>
      </c>
      <c r="L114" s="11">
        <f t="shared" si="103"/>
        <v>3.032055</v>
      </c>
      <c r="M114" s="6" t="s">
        <v>107</v>
      </c>
      <c r="N114" s="6"/>
      <c r="O114" s="11">
        <f t="shared" si="115"/>
        <v>10.3649346520218</v>
      </c>
      <c r="P114" s="11">
        <f t="shared" si="104"/>
        <v>2.23231899711278</v>
      </c>
      <c r="Q114" s="17">
        <f t="shared" si="105"/>
        <v>0.647372509162707</v>
      </c>
      <c r="R114" s="11">
        <f t="shared" si="106"/>
        <v>0.87929595</v>
      </c>
      <c r="S114" s="18">
        <f t="shared" si="107"/>
        <v>0.736239612115474</v>
      </c>
      <c r="T114" s="3">
        <v>0.27</v>
      </c>
      <c r="U114" s="19">
        <f t="shared" si="108"/>
        <v>0.198784695271178</v>
      </c>
      <c r="V114" s="3">
        <v>220.1</v>
      </c>
      <c r="W114" s="21">
        <v>12.1</v>
      </c>
      <c r="X114" s="21">
        <v>4.5</v>
      </c>
      <c r="Y114" s="21">
        <v>1.5</v>
      </c>
      <c r="Z114" s="21">
        <v>6.8</v>
      </c>
      <c r="AA114" s="3">
        <v>30.2</v>
      </c>
      <c r="AB114" s="2">
        <f t="shared" si="109"/>
        <v>0.31382386629119</v>
      </c>
      <c r="AC114" s="27">
        <f t="shared" si="110"/>
        <v>11.2298333333333</v>
      </c>
      <c r="AD114" s="1">
        <f t="shared" si="111"/>
        <v>0.29</v>
      </c>
      <c r="AE114" s="28">
        <f t="shared" si="112"/>
        <v>57.4316666666667</v>
      </c>
      <c r="AF114" s="1">
        <f t="shared" si="113"/>
        <v>2024000.8895167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2">
        <v>19.9360789187097</v>
      </c>
      <c r="E115" s="13">
        <f t="shared" si="114"/>
        <v>20.7293627593548</v>
      </c>
      <c r="F115" s="9" t="s">
        <v>107</v>
      </c>
      <c r="G115" s="6">
        <v>9</v>
      </c>
      <c r="H115" s="11">
        <f t="shared" si="99"/>
        <v>19.9360789187097</v>
      </c>
      <c r="I115" s="11">
        <f t="shared" si="100"/>
        <v>293.08607891871</v>
      </c>
      <c r="J115" s="11">
        <f t="shared" si="101"/>
        <v>0.19689901717222</v>
      </c>
      <c r="K115" s="11">
        <f t="shared" si="102"/>
        <v>11.2298333333333</v>
      </c>
      <c r="L115" s="11">
        <f t="shared" si="103"/>
        <v>3.032055</v>
      </c>
      <c r="M115" s="6" t="s">
        <v>107</v>
      </c>
      <c r="N115" s="6"/>
      <c r="O115" s="11">
        <f t="shared" si="115"/>
        <v>11.164670654909</v>
      </c>
      <c r="P115" s="11">
        <f t="shared" si="104"/>
        <v>2.1983126790031</v>
      </c>
      <c r="Q115" s="17">
        <f t="shared" si="105"/>
        <v>0.637510676910898</v>
      </c>
      <c r="R115" s="11">
        <f t="shared" si="106"/>
        <v>0.87929595</v>
      </c>
      <c r="S115" s="18">
        <f t="shared" si="107"/>
        <v>0.725024011438809</v>
      </c>
      <c r="T115" s="3">
        <v>0.27</v>
      </c>
      <c r="U115" s="19">
        <f t="shared" si="108"/>
        <v>0.195756483088478</v>
      </c>
      <c r="V115" s="3">
        <v>220.1</v>
      </c>
      <c r="W115" s="21">
        <v>12.1</v>
      </c>
      <c r="X115" s="21">
        <v>4.5</v>
      </c>
      <c r="Y115" s="21">
        <v>1.5</v>
      </c>
      <c r="Z115" s="21">
        <v>6.8</v>
      </c>
      <c r="AA115" s="3">
        <v>30.2</v>
      </c>
      <c r="AB115" s="2">
        <f t="shared" si="109"/>
        <v>0.313235484664091</v>
      </c>
      <c r="AC115" s="27">
        <f t="shared" si="110"/>
        <v>11.2298333333333</v>
      </c>
      <c r="AD115" s="1">
        <f t="shared" si="111"/>
        <v>0.29</v>
      </c>
      <c r="AE115" s="28">
        <f t="shared" si="112"/>
        <v>57.4316666666667</v>
      </c>
      <c r="AF115" s="1">
        <f t="shared" si="113"/>
        <v>2020206.13371723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2">
        <v>12.79658135</v>
      </c>
      <c r="E116" s="13">
        <f t="shared" si="114"/>
        <v>19.9360789187097</v>
      </c>
      <c r="F116" s="9" t="s">
        <v>107</v>
      </c>
      <c r="G116" s="6">
        <v>10</v>
      </c>
      <c r="H116" s="11">
        <f t="shared" si="99"/>
        <v>12.79658135</v>
      </c>
      <c r="I116" s="11">
        <f t="shared" si="100"/>
        <v>285.94658135</v>
      </c>
      <c r="J116" s="11">
        <f t="shared" si="101"/>
        <v>0.0859027607176706</v>
      </c>
      <c r="K116" s="11">
        <f t="shared" si="102"/>
        <v>11.2298333333333</v>
      </c>
      <c r="L116" s="11">
        <f t="shared" si="103"/>
        <v>3.032055</v>
      </c>
      <c r="M116" s="6" t="s">
        <v>107</v>
      </c>
      <c r="N116" s="6"/>
      <c r="O116" s="11">
        <f t="shared" si="115"/>
        <v>11.9984129759059</v>
      </c>
      <c r="P116" s="11">
        <f t="shared" si="104"/>
        <v>1.03069679886104</v>
      </c>
      <c r="Q116" s="17">
        <f t="shared" si="105"/>
        <v>0.2989020716697</v>
      </c>
      <c r="R116" s="11">
        <f t="shared" si="106"/>
        <v>0.87929595</v>
      </c>
      <c r="S116" s="18">
        <f t="shared" si="107"/>
        <v>0.339933411122501</v>
      </c>
      <c r="T116" s="3">
        <v>0.27</v>
      </c>
      <c r="U116" s="19">
        <f t="shared" si="108"/>
        <v>0.0917820210030753</v>
      </c>
      <c r="V116" s="3">
        <v>180.9</v>
      </c>
      <c r="W116" s="21">
        <v>6</v>
      </c>
      <c r="X116" s="21">
        <v>3</v>
      </c>
      <c r="Y116" s="21">
        <v>0.3</v>
      </c>
      <c r="Z116" s="21">
        <v>6</v>
      </c>
      <c r="AA116" s="3">
        <v>30.2</v>
      </c>
      <c r="AB116" s="2">
        <f t="shared" si="109"/>
        <v>0.244233246680898</v>
      </c>
      <c r="AC116" s="27">
        <f t="shared" si="110"/>
        <v>11.2298333333333</v>
      </c>
      <c r="AD116" s="1">
        <f t="shared" si="111"/>
        <v>0.29</v>
      </c>
      <c r="AE116" s="28">
        <f t="shared" si="112"/>
        <v>57.4316666666667</v>
      </c>
      <c r="AF116" s="1">
        <f t="shared" si="113"/>
        <v>1575177.54903005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2">
        <v>4.97707963667742</v>
      </c>
      <c r="E117" s="13">
        <f t="shared" si="114"/>
        <v>12.79658135</v>
      </c>
      <c r="F117" s="9" t="s">
        <v>107</v>
      </c>
      <c r="G117" s="6">
        <v>11</v>
      </c>
      <c r="H117" s="11">
        <f t="shared" si="99"/>
        <v>4.97707963667742</v>
      </c>
      <c r="I117" s="11">
        <f t="shared" si="100"/>
        <v>278.127079636677</v>
      </c>
      <c r="J117" s="11">
        <f t="shared" si="101"/>
        <v>0.0329791309547071</v>
      </c>
      <c r="K117" s="11">
        <f t="shared" si="102"/>
        <v>11.2298333333333</v>
      </c>
      <c r="L117" s="11">
        <f t="shared" si="103"/>
        <v>3.032055</v>
      </c>
      <c r="M117" s="6" t="s">
        <v>109</v>
      </c>
      <c r="N117" s="11">
        <f>(O116-P116)*$C$24/100</f>
        <v>10.4193303681926</v>
      </c>
      <c r="O117" s="11">
        <f t="shared" si="115"/>
        <v>3.58044080885224</v>
      </c>
      <c r="P117" s="11">
        <f t="shared" si="104"/>
        <v>0.118079826310715</v>
      </c>
      <c r="Q117" s="17">
        <f t="shared" si="105"/>
        <v>0.0342431496301075</v>
      </c>
      <c r="R117" s="11">
        <f t="shared" si="106"/>
        <v>0.87929595</v>
      </c>
      <c r="S117" s="18">
        <f t="shared" si="107"/>
        <v>0.0389438273087775</v>
      </c>
      <c r="T117" s="3">
        <v>0.27</v>
      </c>
      <c r="U117" s="19">
        <f t="shared" si="108"/>
        <v>0.0105148333733699</v>
      </c>
      <c r="V117" s="3">
        <v>180.9</v>
      </c>
      <c r="W117" s="21">
        <v>6</v>
      </c>
      <c r="X117" s="21">
        <v>3</v>
      </c>
      <c r="Y117" s="21">
        <v>0.3</v>
      </c>
      <c r="Z117" s="21">
        <v>6</v>
      </c>
      <c r="AA117" s="3">
        <v>30.2</v>
      </c>
      <c r="AB117" s="2">
        <f t="shared" si="109"/>
        <v>0.228443032124446</v>
      </c>
      <c r="AC117" s="27">
        <f t="shared" si="110"/>
        <v>11.2298333333333</v>
      </c>
      <c r="AD117" s="1">
        <f t="shared" si="111"/>
        <v>0.29</v>
      </c>
      <c r="AE117" s="28">
        <f t="shared" si="112"/>
        <v>57.4316666666667</v>
      </c>
      <c r="AF117" s="1">
        <f t="shared" si="113"/>
        <v>1473338.86899077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2">
        <v>-5.1210845399</v>
      </c>
      <c r="E118" s="13">
        <f t="shared" si="114"/>
        <v>4.97707963667742</v>
      </c>
      <c r="F118" s="9" t="s">
        <v>109</v>
      </c>
      <c r="G118" s="6">
        <v>12</v>
      </c>
      <c r="H118" s="11">
        <f t="shared" si="99"/>
        <v>-5.1210845399</v>
      </c>
      <c r="I118" s="11">
        <f t="shared" si="100"/>
        <v>268.0289154601</v>
      </c>
      <c r="J118" s="11">
        <f t="shared" si="101"/>
        <v>0.00881901317702977</v>
      </c>
      <c r="K118" s="11">
        <f t="shared" si="102"/>
        <v>11.2298333333333</v>
      </c>
      <c r="L118" s="11">
        <f t="shared" si="103"/>
        <v>3.032055</v>
      </c>
      <c r="M118" s="6" t="s">
        <v>107</v>
      </c>
      <c r="N118" s="6"/>
      <c r="O118" s="11">
        <f t="shared" si="115"/>
        <v>6.49441598254153</v>
      </c>
      <c r="P118" s="11">
        <f t="shared" si="104"/>
        <v>0.0572743401271465</v>
      </c>
      <c r="Q118" s="17">
        <f t="shared" si="105"/>
        <v>0.0166095586368725</v>
      </c>
      <c r="R118" s="11">
        <f t="shared" si="106"/>
        <v>0.87929595</v>
      </c>
      <c r="S118" s="18">
        <f t="shared" si="107"/>
        <v>0.0188896112132354</v>
      </c>
      <c r="T118" s="3">
        <v>0.27</v>
      </c>
      <c r="U118" s="19">
        <f t="shared" si="108"/>
        <v>0.00510019502757356</v>
      </c>
      <c r="V118" s="3">
        <v>180.9</v>
      </c>
      <c r="W118" s="21">
        <v>6</v>
      </c>
      <c r="X118" s="21">
        <v>3</v>
      </c>
      <c r="Y118" s="21">
        <v>0.3</v>
      </c>
      <c r="Z118" s="21">
        <v>6</v>
      </c>
      <c r="AA118" s="3">
        <v>30.2</v>
      </c>
      <c r="AB118" s="2">
        <f t="shared" si="109"/>
        <v>0.227390967893858</v>
      </c>
      <c r="AC118" s="27">
        <f t="shared" si="110"/>
        <v>11.2298333333333</v>
      </c>
      <c r="AD118" s="1">
        <f t="shared" si="111"/>
        <v>0.29</v>
      </c>
      <c r="AE118" s="28">
        <f t="shared" si="112"/>
        <v>57.4316666666667</v>
      </c>
      <c r="AF118" s="1">
        <f t="shared" si="113"/>
        <v>1466553.60130637</v>
      </c>
      <c r="AG118" s="1">
        <f>SUM(AF107:AF118)</f>
        <v>20039042.7749746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2">
        <v>-13.4042680751613</v>
      </c>
      <c r="E119" s="13">
        <f t="shared" si="114"/>
        <v>-5.1210845399</v>
      </c>
      <c r="F119" s="9" t="s">
        <v>107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6" t="s">
        <v>77</v>
      </c>
      <c r="T121" s="16"/>
      <c r="U121" s="16"/>
      <c r="V121" s="16" t="s">
        <v>78</v>
      </c>
      <c r="W121" s="16"/>
      <c r="X121" s="16"/>
      <c r="Y121" s="16" t="s">
        <v>79</v>
      </c>
      <c r="Z121" s="16"/>
      <c r="AA121" s="16"/>
      <c r="AB121" s="16" t="s">
        <v>80</v>
      </c>
      <c r="AC121" s="16"/>
      <c r="AD121" s="16"/>
      <c r="AE121" s="16" t="s">
        <v>81</v>
      </c>
      <c r="AF121" s="16"/>
      <c r="AG121" s="16"/>
      <c r="AH121" s="16" t="s">
        <v>82</v>
      </c>
      <c r="AI121" s="16"/>
      <c r="AJ121" s="16"/>
      <c r="AK121" s="22" t="s">
        <v>114</v>
      </c>
      <c r="AL121" s="23"/>
      <c r="AM121" s="24"/>
      <c r="AN121" s="23" t="s">
        <v>115</v>
      </c>
      <c r="AO121" s="23"/>
      <c r="AP121" s="24"/>
      <c r="AQ121" s="16" t="s">
        <v>84</v>
      </c>
      <c r="AR121" s="16"/>
      <c r="AS121" s="16"/>
      <c r="AT121" s="2"/>
    </row>
    <row r="122" s="1" customFormat="1" spans="1:50">
      <c r="A122" s="8" t="s">
        <v>48</v>
      </c>
      <c r="B122" s="8"/>
      <c r="C122" s="9" t="s">
        <v>85</v>
      </c>
      <c r="D122" s="9" t="s">
        <v>86</v>
      </c>
      <c r="E122" s="9" t="s">
        <v>87</v>
      </c>
      <c r="F122" s="9" t="s">
        <v>88</v>
      </c>
      <c r="G122" s="6" t="s">
        <v>85</v>
      </c>
      <c r="H122" s="6" t="s">
        <v>87</v>
      </c>
      <c r="I122" s="6" t="s">
        <v>89</v>
      </c>
      <c r="J122" s="6" t="s">
        <v>90</v>
      </c>
      <c r="K122" s="15" t="s">
        <v>91</v>
      </c>
      <c r="L122" s="15" t="s">
        <v>92</v>
      </c>
      <c r="M122" s="6" t="s">
        <v>93</v>
      </c>
      <c r="N122" s="15" t="s">
        <v>94</v>
      </c>
      <c r="O122" s="6" t="s">
        <v>95</v>
      </c>
      <c r="P122" s="6" t="s">
        <v>96</v>
      </c>
      <c r="Q122" s="15" t="s">
        <v>97</v>
      </c>
      <c r="R122" s="15" t="s">
        <v>98</v>
      </c>
      <c r="S122" s="4" t="s">
        <v>99</v>
      </c>
      <c r="T122" s="3" t="s">
        <v>100</v>
      </c>
      <c r="U122" s="3"/>
      <c r="V122" s="4" t="s">
        <v>99</v>
      </c>
      <c r="W122" s="3" t="s">
        <v>100</v>
      </c>
      <c r="X122" s="3"/>
      <c r="Y122" s="4" t="s">
        <v>99</v>
      </c>
      <c r="Z122" s="3" t="s">
        <v>100</v>
      </c>
      <c r="AA122" s="3"/>
      <c r="AB122" s="4" t="s">
        <v>99</v>
      </c>
      <c r="AC122" s="3" t="s">
        <v>100</v>
      </c>
      <c r="AD122" s="3"/>
      <c r="AE122" s="4" t="s">
        <v>99</v>
      </c>
      <c r="AF122" s="3" t="s">
        <v>100</v>
      </c>
      <c r="AG122" s="3"/>
      <c r="AH122" s="4" t="s">
        <v>99</v>
      </c>
      <c r="AI122" s="3" t="s">
        <v>100</v>
      </c>
      <c r="AJ122" s="3"/>
      <c r="AK122" s="4" t="s">
        <v>99</v>
      </c>
      <c r="AL122" s="3" t="s">
        <v>100</v>
      </c>
      <c r="AM122" s="3"/>
      <c r="AN122" s="4" t="s">
        <v>99</v>
      </c>
      <c r="AO122" s="3" t="s">
        <v>100</v>
      </c>
      <c r="AP122" s="3"/>
      <c r="AQ122" s="25" t="s">
        <v>99</v>
      </c>
      <c r="AR122" s="25" t="s">
        <v>100</v>
      </c>
      <c r="AS122" s="25"/>
      <c r="AT122" s="2" t="s">
        <v>101</v>
      </c>
      <c r="AU122" s="1" t="s">
        <v>102</v>
      </c>
      <c r="AV122" s="1" t="s">
        <v>70</v>
      </c>
      <c r="AW122" s="1" t="s">
        <v>103</v>
      </c>
      <c r="AX122" s="1" t="s">
        <v>104</v>
      </c>
    </row>
    <row r="123" s="1" customFormat="1" spans="1:50">
      <c r="A123" s="6" t="s">
        <v>105</v>
      </c>
      <c r="B123" s="6">
        <f>F10</f>
        <v>625.464</v>
      </c>
      <c r="C123" s="9" t="s">
        <v>106</v>
      </c>
      <c r="D123" s="10">
        <v>-9</v>
      </c>
      <c r="E123" s="9"/>
      <c r="F123" s="9"/>
      <c r="G123" s="6">
        <v>1</v>
      </c>
      <c r="H123" s="11">
        <f t="shared" ref="H123:H134" si="116">E124</f>
        <v>-9</v>
      </c>
      <c r="I123" s="11">
        <f t="shared" ref="I123:I134" si="117">H123+273.15</f>
        <v>264.15</v>
      </c>
      <c r="J123" s="11">
        <f t="shared" ref="J123:J134" si="118">EXP(($C$18*(I123-$C$16))/($C$19*I123*$C$16))</f>
        <v>0.0051730365778654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107</v>
      </c>
      <c r="N123" s="6"/>
      <c r="O123" s="11">
        <f>L123</f>
        <v>0.52122</v>
      </c>
      <c r="P123" s="11">
        <f t="shared" ref="P123:P134" si="121">O123*J123</f>
        <v>0.00269629012511501</v>
      </c>
      <c r="Q123" s="17">
        <f t="shared" ref="Q123:Q134" si="122">P123*$B$125</f>
        <v>0.000808887037534502</v>
      </c>
      <c r="R123" s="11">
        <f t="shared" ref="R123:R134" si="123">L123*$B$125</f>
        <v>0.156366</v>
      </c>
      <c r="S123" s="18">
        <f t="shared" ref="S123:S134" si="124">Q123/R123</f>
        <v>0.0051730365778654</v>
      </c>
      <c r="T123" s="3">
        <v>0.01</v>
      </c>
      <c r="U123" s="19">
        <f t="shared" ref="U123:U134" si="125">S123*T123</f>
        <v>5.1730365778654e-5</v>
      </c>
      <c r="V123" s="18"/>
      <c r="W123" s="3"/>
      <c r="X123" s="3"/>
      <c r="Y123" s="20"/>
      <c r="Z123" s="3"/>
      <c r="AA123" s="21"/>
      <c r="AB123" s="3"/>
      <c r="AC123" s="3"/>
      <c r="AD123" s="21"/>
      <c r="AE123" s="18">
        <v>0.001</v>
      </c>
      <c r="AF123" s="3">
        <v>0.49</v>
      </c>
      <c r="AG123" s="19">
        <f t="shared" ref="AG123:AG134" si="126">AF123*AE123</f>
        <v>0.00049</v>
      </c>
      <c r="AH123" s="29"/>
      <c r="AI123" s="3"/>
      <c r="AJ123" s="19"/>
      <c r="AK123" s="30"/>
      <c r="AL123" s="21"/>
      <c r="AM123" s="21"/>
      <c r="AN123" s="30"/>
      <c r="AO123" s="21"/>
      <c r="AP123" s="19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0.00554173036577865</v>
      </c>
      <c r="AU123" s="27">
        <f t="shared" ref="AU123:AU134" si="129">$B$123/12</f>
        <v>52.122</v>
      </c>
      <c r="AV123" s="1">
        <f t="shared" ref="AV123:AV134" si="130">$B$125</f>
        <v>0.3</v>
      </c>
      <c r="AW123" s="2">
        <f>$E$10/12</f>
        <v>5.71666666666667</v>
      </c>
      <c r="AX123" s="1">
        <f t="shared" ref="AX123:AX134" si="131">AW123*10000*AV123*0.67*AU123*AT123</f>
        <v>3318.98576877263</v>
      </c>
    </row>
    <row r="124" s="1" customFormat="1" spans="1:50">
      <c r="A124" s="6" t="s">
        <v>108</v>
      </c>
      <c r="B124" s="6">
        <v>1</v>
      </c>
      <c r="C124" s="9">
        <v>1</v>
      </c>
      <c r="D124" s="12">
        <v>-13.9462405103226</v>
      </c>
      <c r="E124" s="13">
        <f t="shared" ref="E124:E135" si="132">D123</f>
        <v>-9</v>
      </c>
      <c r="F124" s="9" t="s">
        <v>107</v>
      </c>
      <c r="G124" s="6">
        <v>2</v>
      </c>
      <c r="H124" s="11">
        <f t="shared" si="116"/>
        <v>-13.9462405103226</v>
      </c>
      <c r="I124" s="11">
        <f t="shared" si="117"/>
        <v>259.203759489677</v>
      </c>
      <c r="J124" s="11">
        <f t="shared" si="118"/>
        <v>0.00256014827149118</v>
      </c>
      <c r="K124" s="11">
        <f t="shared" si="119"/>
        <v>52.122</v>
      </c>
      <c r="L124" s="11">
        <f t="shared" si="120"/>
        <v>0.52122</v>
      </c>
      <c r="M124" s="6" t="s">
        <v>107</v>
      </c>
      <c r="N124" s="6"/>
      <c r="O124" s="11">
        <f t="shared" ref="O124:O134" si="133">L124+O123-P123-N124</f>
        <v>1.03974370987488</v>
      </c>
      <c r="P124" s="11">
        <f t="shared" si="121"/>
        <v>0.00266189806163002</v>
      </c>
      <c r="Q124" s="17">
        <f t="shared" si="122"/>
        <v>0.000798569418489006</v>
      </c>
      <c r="R124" s="11">
        <f t="shared" si="123"/>
        <v>0.156366</v>
      </c>
      <c r="S124" s="18">
        <f t="shared" si="124"/>
        <v>0.00510705280232919</v>
      </c>
      <c r="T124" s="3">
        <v>0.01</v>
      </c>
      <c r="U124" s="19">
        <f t="shared" si="125"/>
        <v>5.10705280232919e-5</v>
      </c>
      <c r="V124" s="18"/>
      <c r="W124" s="3"/>
      <c r="X124" s="3"/>
      <c r="Y124" s="20"/>
      <c r="Z124" s="3"/>
      <c r="AA124" s="21"/>
      <c r="AB124" s="3"/>
      <c r="AC124" s="3"/>
      <c r="AD124" s="21"/>
      <c r="AE124" s="18">
        <v>0.001</v>
      </c>
      <c r="AF124" s="3">
        <v>0.49</v>
      </c>
      <c r="AG124" s="19">
        <f t="shared" si="126"/>
        <v>0.00049</v>
      </c>
      <c r="AH124" s="29"/>
      <c r="AI124" s="3"/>
      <c r="AJ124" s="19"/>
      <c r="AK124" s="30"/>
      <c r="AL124" s="21"/>
      <c r="AM124" s="21"/>
      <c r="AN124" s="30"/>
      <c r="AO124" s="21"/>
      <c r="AP124" s="19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0.00554107052802329</v>
      </c>
      <c r="AU124" s="27">
        <f t="shared" si="129"/>
        <v>52.122</v>
      </c>
      <c r="AV124" s="1">
        <f t="shared" si="130"/>
        <v>0.3</v>
      </c>
      <c r="AW124" s="2">
        <f t="shared" ref="AW124:AW134" si="134">$E$10/12</f>
        <v>5.71666666666667</v>
      </c>
      <c r="AX124" s="1">
        <f t="shared" si="131"/>
        <v>3318.59058676716</v>
      </c>
    </row>
    <row r="125" s="1" customFormat="1" spans="1:50">
      <c r="A125" s="6" t="s">
        <v>70</v>
      </c>
      <c r="B125" s="6">
        <f>G10</f>
        <v>0.3</v>
      </c>
      <c r="C125" s="9">
        <v>2</v>
      </c>
      <c r="D125" s="12">
        <v>-7.79375233910714</v>
      </c>
      <c r="E125" s="13">
        <f t="shared" si="132"/>
        <v>-13.9462405103226</v>
      </c>
      <c r="F125" s="9" t="s">
        <v>107</v>
      </c>
      <c r="G125" s="6">
        <v>3</v>
      </c>
      <c r="H125" s="11">
        <f t="shared" si="116"/>
        <v>-7.79375233910714</v>
      </c>
      <c r="I125" s="11">
        <f t="shared" si="117"/>
        <v>265.356247660893</v>
      </c>
      <c r="J125" s="11">
        <f t="shared" si="118"/>
        <v>0.00611668706037489</v>
      </c>
      <c r="K125" s="11">
        <f t="shared" si="119"/>
        <v>52.122</v>
      </c>
      <c r="L125" s="11">
        <f t="shared" si="120"/>
        <v>0.52122</v>
      </c>
      <c r="M125" s="6" t="s">
        <v>107</v>
      </c>
      <c r="N125" s="6"/>
      <c r="O125" s="11">
        <f t="shared" si="133"/>
        <v>1.55830181181325</v>
      </c>
      <c r="P125" s="11">
        <f t="shared" si="121"/>
        <v>0.00953164452847689</v>
      </c>
      <c r="Q125" s="17">
        <f t="shared" si="122"/>
        <v>0.00285949335854307</v>
      </c>
      <c r="R125" s="11">
        <f t="shared" si="123"/>
        <v>0.156366</v>
      </c>
      <c r="S125" s="18">
        <f t="shared" si="124"/>
        <v>0.0182871810914333</v>
      </c>
      <c r="T125" s="3">
        <v>0.01</v>
      </c>
      <c r="U125" s="19">
        <f t="shared" si="125"/>
        <v>0.000182871810914333</v>
      </c>
      <c r="V125" s="18"/>
      <c r="W125" s="3"/>
      <c r="X125" s="3"/>
      <c r="Y125" s="20"/>
      <c r="Z125" s="3"/>
      <c r="AA125" s="21"/>
      <c r="AB125" s="3"/>
      <c r="AC125" s="3"/>
      <c r="AD125" s="21"/>
      <c r="AE125" s="18">
        <v>0.001</v>
      </c>
      <c r="AF125" s="3">
        <v>0.49</v>
      </c>
      <c r="AG125" s="19">
        <f t="shared" si="126"/>
        <v>0.00049</v>
      </c>
      <c r="AH125" s="29"/>
      <c r="AI125" s="3"/>
      <c r="AJ125" s="19"/>
      <c r="AK125" s="30"/>
      <c r="AL125" s="21"/>
      <c r="AM125" s="21"/>
      <c r="AN125" s="30"/>
      <c r="AO125" s="21"/>
      <c r="AP125" s="19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0.00567287181091433</v>
      </c>
      <c r="AU125" s="27">
        <f t="shared" si="129"/>
        <v>52.122</v>
      </c>
      <c r="AV125" s="1">
        <f t="shared" si="130"/>
        <v>0.3</v>
      </c>
      <c r="AW125" s="2">
        <f t="shared" si="134"/>
        <v>5.71666666666667</v>
      </c>
      <c r="AX125" s="1">
        <f t="shared" si="131"/>
        <v>3397.52740854446</v>
      </c>
    </row>
    <row r="126" s="1" customFormat="1" spans="1:50">
      <c r="A126" s="6"/>
      <c r="B126" s="6"/>
      <c r="C126" s="9">
        <v>3</v>
      </c>
      <c r="D126" s="12">
        <v>4.73007431683871</v>
      </c>
      <c r="E126" s="13">
        <f t="shared" si="132"/>
        <v>-7.79375233910714</v>
      </c>
      <c r="F126" s="9" t="s">
        <v>107</v>
      </c>
      <c r="G126" s="6">
        <v>4</v>
      </c>
      <c r="H126" s="11">
        <f t="shared" si="116"/>
        <v>4.73007431683871</v>
      </c>
      <c r="I126" s="11">
        <f t="shared" si="117"/>
        <v>277.880074316839</v>
      </c>
      <c r="J126" s="11">
        <f t="shared" si="118"/>
        <v>0.0319686671050484</v>
      </c>
      <c r="K126" s="11">
        <f t="shared" si="119"/>
        <v>52.122</v>
      </c>
      <c r="L126" s="11">
        <f t="shared" si="120"/>
        <v>0.52122</v>
      </c>
      <c r="M126" s="6" t="s">
        <v>107</v>
      </c>
      <c r="N126" s="6"/>
      <c r="O126" s="11">
        <f t="shared" si="133"/>
        <v>2.06999016728478</v>
      </c>
      <c r="P126" s="11">
        <f t="shared" si="121"/>
        <v>0.0661748265686505</v>
      </c>
      <c r="Q126" s="17">
        <f t="shared" si="122"/>
        <v>0.0198524479705951</v>
      </c>
      <c r="R126" s="11">
        <f t="shared" si="123"/>
        <v>0.156366</v>
      </c>
      <c r="S126" s="18">
        <f t="shared" si="124"/>
        <v>0.126961410860386</v>
      </c>
      <c r="T126" s="3">
        <v>0.01</v>
      </c>
      <c r="U126" s="19">
        <f t="shared" si="125"/>
        <v>0.00126961410860386</v>
      </c>
      <c r="V126" s="18"/>
      <c r="W126" s="3"/>
      <c r="X126" s="3"/>
      <c r="Y126" s="20"/>
      <c r="Z126" s="3"/>
      <c r="AA126" s="21"/>
      <c r="AB126" s="3"/>
      <c r="AC126" s="3"/>
      <c r="AD126" s="21"/>
      <c r="AE126" s="18">
        <v>0.001</v>
      </c>
      <c r="AF126" s="3">
        <v>0.49</v>
      </c>
      <c r="AG126" s="19">
        <f t="shared" si="126"/>
        <v>0.00049</v>
      </c>
      <c r="AH126" s="29"/>
      <c r="AI126" s="3"/>
      <c r="AJ126" s="19"/>
      <c r="AK126" s="30"/>
      <c r="AL126" s="21"/>
      <c r="AM126" s="21"/>
      <c r="AN126" s="30"/>
      <c r="AO126" s="21"/>
      <c r="AP126" s="19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0.00675961410860386</v>
      </c>
      <c r="AU126" s="27">
        <f t="shared" si="129"/>
        <v>52.122</v>
      </c>
      <c r="AV126" s="1">
        <f t="shared" si="130"/>
        <v>0.3</v>
      </c>
      <c r="AW126" s="2">
        <f t="shared" si="134"/>
        <v>5.71666666666667</v>
      </c>
      <c r="AX126" s="1">
        <f t="shared" si="131"/>
        <v>4048.38589177708</v>
      </c>
    </row>
    <row r="127" s="1" customFormat="1" spans="1:50">
      <c r="A127" s="6"/>
      <c r="B127" s="6"/>
      <c r="C127" s="9">
        <v>4</v>
      </c>
      <c r="D127" s="12">
        <v>9.1227085907</v>
      </c>
      <c r="E127" s="13">
        <f t="shared" si="132"/>
        <v>4.73007431683871</v>
      </c>
      <c r="F127" s="9" t="s">
        <v>107</v>
      </c>
      <c r="G127" s="6">
        <v>5</v>
      </c>
      <c r="H127" s="11">
        <f t="shared" si="116"/>
        <v>9.1227085907</v>
      </c>
      <c r="I127" s="11">
        <f t="shared" si="117"/>
        <v>282.2727085907</v>
      </c>
      <c r="J127" s="11">
        <f t="shared" si="118"/>
        <v>0.0551485207472241</v>
      </c>
      <c r="K127" s="11">
        <f t="shared" si="119"/>
        <v>52.122</v>
      </c>
      <c r="L127" s="11">
        <f t="shared" si="120"/>
        <v>0.52122</v>
      </c>
      <c r="M127" s="6" t="s">
        <v>109</v>
      </c>
      <c r="N127" s="11">
        <f>(O126-P126)*$C$24/100</f>
        <v>1.90362457368032</v>
      </c>
      <c r="O127" s="11">
        <f t="shared" si="133"/>
        <v>0.621410767035806</v>
      </c>
      <c r="P127" s="11">
        <f t="shared" si="121"/>
        <v>0.0342698845784226</v>
      </c>
      <c r="Q127" s="17">
        <f t="shared" si="122"/>
        <v>0.0102809653735268</v>
      </c>
      <c r="R127" s="11">
        <f t="shared" si="123"/>
        <v>0.156366</v>
      </c>
      <c r="S127" s="18">
        <f t="shared" si="124"/>
        <v>0.0657493660612076</v>
      </c>
      <c r="T127" s="3">
        <v>0.01</v>
      </c>
      <c r="U127" s="19">
        <f t="shared" si="125"/>
        <v>0.000657493660612076</v>
      </c>
      <c r="V127" s="18"/>
      <c r="W127" s="3"/>
      <c r="X127" s="3"/>
      <c r="Y127" s="20"/>
      <c r="Z127" s="3"/>
      <c r="AA127" s="21"/>
      <c r="AB127" s="3"/>
      <c r="AC127" s="3"/>
      <c r="AD127" s="21"/>
      <c r="AE127" s="18">
        <v>0.005</v>
      </c>
      <c r="AF127" s="3">
        <v>0.49</v>
      </c>
      <c r="AG127" s="19">
        <f t="shared" si="126"/>
        <v>0.00245</v>
      </c>
      <c r="AH127" s="29"/>
      <c r="AI127" s="3"/>
      <c r="AJ127" s="19"/>
      <c r="AK127" s="30"/>
      <c r="AL127" s="21"/>
      <c r="AM127" s="21"/>
      <c r="AN127" s="30"/>
      <c r="AO127" s="21"/>
      <c r="AP127" s="19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0.0106074936606121</v>
      </c>
      <c r="AU127" s="27">
        <f t="shared" si="129"/>
        <v>52.122</v>
      </c>
      <c r="AV127" s="1">
        <f t="shared" si="130"/>
        <v>0.3</v>
      </c>
      <c r="AW127" s="2">
        <f t="shared" si="134"/>
        <v>5.71666666666667</v>
      </c>
      <c r="AX127" s="1">
        <f t="shared" si="131"/>
        <v>6352.91112669836</v>
      </c>
    </row>
    <row r="128" s="1" customFormat="1" spans="1:50">
      <c r="A128" s="6"/>
      <c r="B128" s="6"/>
      <c r="C128" s="9">
        <v>5</v>
      </c>
      <c r="D128" s="12">
        <v>13.0996206188065</v>
      </c>
      <c r="E128" s="13">
        <f t="shared" si="132"/>
        <v>9.1227085907</v>
      </c>
      <c r="F128" s="9" t="s">
        <v>109</v>
      </c>
      <c r="G128" s="6">
        <v>6</v>
      </c>
      <c r="H128" s="11">
        <f t="shared" si="116"/>
        <v>13.0996206188065</v>
      </c>
      <c r="I128" s="11">
        <f t="shared" si="117"/>
        <v>286.249620618806</v>
      </c>
      <c r="J128" s="11">
        <f t="shared" si="118"/>
        <v>0.0890559008441994</v>
      </c>
      <c r="K128" s="11">
        <f t="shared" si="119"/>
        <v>52.122</v>
      </c>
      <c r="L128" s="11">
        <f t="shared" si="120"/>
        <v>0.52122</v>
      </c>
      <c r="M128" s="6" t="s">
        <v>107</v>
      </c>
      <c r="N128" s="6"/>
      <c r="O128" s="11">
        <f t="shared" si="133"/>
        <v>1.10836088245738</v>
      </c>
      <c r="P128" s="11">
        <f t="shared" si="121"/>
        <v>0.0987060768477141</v>
      </c>
      <c r="Q128" s="17">
        <f t="shared" si="122"/>
        <v>0.0296118230543142</v>
      </c>
      <c r="R128" s="11">
        <f t="shared" si="123"/>
        <v>0.156366</v>
      </c>
      <c r="S128" s="18">
        <f t="shared" si="124"/>
        <v>0.189375075491566</v>
      </c>
      <c r="T128" s="3">
        <v>0.01</v>
      </c>
      <c r="U128" s="19">
        <f t="shared" si="125"/>
        <v>0.00189375075491566</v>
      </c>
      <c r="V128" s="18"/>
      <c r="W128" s="3"/>
      <c r="X128" s="3"/>
      <c r="Y128" s="20"/>
      <c r="Z128" s="3"/>
      <c r="AA128" s="21"/>
      <c r="AB128" s="3"/>
      <c r="AC128" s="3"/>
      <c r="AD128" s="21"/>
      <c r="AE128" s="18">
        <v>0.005</v>
      </c>
      <c r="AF128" s="3">
        <v>0.49</v>
      </c>
      <c r="AG128" s="19">
        <f t="shared" si="126"/>
        <v>0.00245</v>
      </c>
      <c r="AH128" s="29"/>
      <c r="AI128" s="3"/>
      <c r="AJ128" s="19"/>
      <c r="AK128" s="30"/>
      <c r="AL128" s="21"/>
      <c r="AM128" s="21"/>
      <c r="AN128" s="30"/>
      <c r="AO128" s="21"/>
      <c r="AP128" s="19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0.0118437507549157</v>
      </c>
      <c r="AU128" s="27">
        <f t="shared" si="129"/>
        <v>52.122</v>
      </c>
      <c r="AV128" s="1">
        <f t="shared" si="130"/>
        <v>0.3</v>
      </c>
      <c r="AW128" s="2">
        <f t="shared" si="134"/>
        <v>5.71666666666667</v>
      </c>
      <c r="AX128" s="1">
        <f t="shared" si="131"/>
        <v>7093.31519396866</v>
      </c>
    </row>
    <row r="129" s="1" customFormat="1" spans="1:50">
      <c r="A129" s="6"/>
      <c r="B129" s="6"/>
      <c r="C129" s="9">
        <v>6</v>
      </c>
      <c r="D129" s="12">
        <v>18.9785750406667</v>
      </c>
      <c r="E129" s="13">
        <f t="shared" si="132"/>
        <v>13.0996206188065</v>
      </c>
      <c r="F129" s="9" t="s">
        <v>107</v>
      </c>
      <c r="G129" s="6">
        <v>7</v>
      </c>
      <c r="H129" s="11">
        <f t="shared" si="116"/>
        <v>18.9785750406667</v>
      </c>
      <c r="I129" s="11">
        <f t="shared" si="117"/>
        <v>292.128575040667</v>
      </c>
      <c r="J129" s="11">
        <f t="shared" si="118"/>
        <v>0.176584801978598</v>
      </c>
      <c r="K129" s="11">
        <f t="shared" si="119"/>
        <v>52.122</v>
      </c>
      <c r="L129" s="11">
        <f t="shared" si="120"/>
        <v>0.52122</v>
      </c>
      <c r="M129" s="6" t="s">
        <v>107</v>
      </c>
      <c r="N129" s="6"/>
      <c r="O129" s="11">
        <f t="shared" si="133"/>
        <v>1.53087480560967</v>
      </c>
      <c r="P129" s="11">
        <f t="shared" si="121"/>
        <v>0.270329224402608</v>
      </c>
      <c r="Q129" s="17">
        <f t="shared" si="122"/>
        <v>0.0810987673207823</v>
      </c>
      <c r="R129" s="11">
        <f t="shared" si="123"/>
        <v>0.156366</v>
      </c>
      <c r="S129" s="18">
        <f t="shared" si="124"/>
        <v>0.518647067270265</v>
      </c>
      <c r="T129" s="3">
        <v>0.01</v>
      </c>
      <c r="U129" s="19">
        <f t="shared" si="125"/>
        <v>0.00518647067270265</v>
      </c>
      <c r="V129" s="18"/>
      <c r="W129" s="3"/>
      <c r="X129" s="3"/>
      <c r="Y129" s="20"/>
      <c r="Z129" s="3"/>
      <c r="AA129" s="21"/>
      <c r="AB129" s="3"/>
      <c r="AC129" s="3"/>
      <c r="AD129" s="21"/>
      <c r="AE129" s="18">
        <v>0.005</v>
      </c>
      <c r="AF129" s="3">
        <v>0.49</v>
      </c>
      <c r="AG129" s="19">
        <f t="shared" si="126"/>
        <v>0.00245</v>
      </c>
      <c r="AH129" s="29"/>
      <c r="AI129" s="3"/>
      <c r="AJ129" s="19"/>
      <c r="AK129" s="30"/>
      <c r="AL129" s="21"/>
      <c r="AM129" s="21"/>
      <c r="AN129" s="30"/>
      <c r="AO129" s="21"/>
      <c r="AP129" s="19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0.0151364706727027</v>
      </c>
      <c r="AU129" s="27">
        <f t="shared" si="129"/>
        <v>52.122</v>
      </c>
      <c r="AV129" s="1">
        <f t="shared" si="130"/>
        <v>0.3</v>
      </c>
      <c r="AW129" s="2">
        <f t="shared" si="134"/>
        <v>5.71666666666667</v>
      </c>
      <c r="AX129" s="1">
        <f t="shared" si="131"/>
        <v>9065.35097094816</v>
      </c>
    </row>
    <row r="130" s="1" customFormat="1" spans="1:50">
      <c r="A130" s="6"/>
      <c r="B130" s="6"/>
      <c r="C130" s="9">
        <v>7</v>
      </c>
      <c r="D130" s="12">
        <v>20.7293627593548</v>
      </c>
      <c r="E130" s="13">
        <f t="shared" si="132"/>
        <v>18.9785750406667</v>
      </c>
      <c r="F130" s="9" t="s">
        <v>107</v>
      </c>
      <c r="G130" s="6">
        <v>8</v>
      </c>
      <c r="H130" s="11">
        <f t="shared" si="116"/>
        <v>20.7293627593548</v>
      </c>
      <c r="I130" s="11">
        <f t="shared" si="117"/>
        <v>293.879362759355</v>
      </c>
      <c r="J130" s="11">
        <f t="shared" si="118"/>
        <v>0.215372221056633</v>
      </c>
      <c r="K130" s="11">
        <f t="shared" si="119"/>
        <v>52.122</v>
      </c>
      <c r="L130" s="11">
        <f t="shared" si="120"/>
        <v>0.52122</v>
      </c>
      <c r="M130" s="6" t="s">
        <v>107</v>
      </c>
      <c r="N130" s="6"/>
      <c r="O130" s="11">
        <f t="shared" si="133"/>
        <v>1.78176558120706</v>
      </c>
      <c r="P130" s="11">
        <f t="shared" si="121"/>
        <v>0.383742810626827</v>
      </c>
      <c r="Q130" s="17">
        <f t="shared" si="122"/>
        <v>0.115122843188048</v>
      </c>
      <c r="R130" s="11">
        <f t="shared" si="123"/>
        <v>0.156366</v>
      </c>
      <c r="S130" s="18">
        <f t="shared" si="124"/>
        <v>0.736239612115474</v>
      </c>
      <c r="T130" s="3">
        <v>0.01</v>
      </c>
      <c r="U130" s="19">
        <f t="shared" si="125"/>
        <v>0.00736239612115474</v>
      </c>
      <c r="V130" s="18"/>
      <c r="W130" s="3"/>
      <c r="X130" s="3"/>
      <c r="Y130" s="20"/>
      <c r="Z130" s="3"/>
      <c r="AA130" s="21"/>
      <c r="AB130" s="3"/>
      <c r="AC130" s="3"/>
      <c r="AD130" s="21"/>
      <c r="AE130" s="18">
        <v>0.005</v>
      </c>
      <c r="AF130" s="3">
        <v>0.49</v>
      </c>
      <c r="AG130" s="19">
        <f t="shared" si="126"/>
        <v>0.00245</v>
      </c>
      <c r="AH130" s="29"/>
      <c r="AI130" s="3"/>
      <c r="AJ130" s="19"/>
      <c r="AK130" s="30"/>
      <c r="AL130" s="21"/>
      <c r="AM130" s="21"/>
      <c r="AN130" s="30"/>
      <c r="AO130" s="21"/>
      <c r="AP130" s="19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0.0173123961211547</v>
      </c>
      <c r="AU130" s="27">
        <f t="shared" si="129"/>
        <v>52.122</v>
      </c>
      <c r="AV130" s="1">
        <f t="shared" si="130"/>
        <v>0.3</v>
      </c>
      <c r="AW130" s="2">
        <f t="shared" si="134"/>
        <v>5.71666666666667</v>
      </c>
      <c r="AX130" s="1">
        <f t="shared" si="131"/>
        <v>10368.5297834576</v>
      </c>
    </row>
    <row r="131" s="1" customFormat="1" spans="1:50">
      <c r="A131" s="6"/>
      <c r="B131" s="6"/>
      <c r="C131" s="9">
        <v>8</v>
      </c>
      <c r="D131" s="12">
        <v>19.9360789187097</v>
      </c>
      <c r="E131" s="13">
        <f t="shared" si="132"/>
        <v>20.7293627593548</v>
      </c>
      <c r="F131" s="9" t="s">
        <v>107</v>
      </c>
      <c r="G131" s="6">
        <v>9</v>
      </c>
      <c r="H131" s="11">
        <f t="shared" si="116"/>
        <v>19.9360789187097</v>
      </c>
      <c r="I131" s="11">
        <f t="shared" si="117"/>
        <v>293.08607891871</v>
      </c>
      <c r="J131" s="11">
        <f t="shared" si="118"/>
        <v>0.19689901717222</v>
      </c>
      <c r="K131" s="11">
        <f t="shared" si="119"/>
        <v>52.122</v>
      </c>
      <c r="L131" s="11">
        <f t="shared" si="120"/>
        <v>0.52122</v>
      </c>
      <c r="M131" s="6" t="s">
        <v>107</v>
      </c>
      <c r="N131" s="6"/>
      <c r="O131" s="11">
        <f t="shared" si="133"/>
        <v>1.91924277058024</v>
      </c>
      <c r="P131" s="11">
        <f t="shared" si="121"/>
        <v>0.377897015242136</v>
      </c>
      <c r="Q131" s="17">
        <f t="shared" si="122"/>
        <v>0.113369104572641</v>
      </c>
      <c r="R131" s="11">
        <f t="shared" si="123"/>
        <v>0.156366</v>
      </c>
      <c r="S131" s="18">
        <f t="shared" si="124"/>
        <v>0.725024011438809</v>
      </c>
      <c r="T131" s="3">
        <v>0.01</v>
      </c>
      <c r="U131" s="19">
        <f t="shared" si="125"/>
        <v>0.00725024011438809</v>
      </c>
      <c r="V131" s="18"/>
      <c r="W131" s="3"/>
      <c r="X131" s="3"/>
      <c r="Y131" s="20"/>
      <c r="Z131" s="3"/>
      <c r="AA131" s="21"/>
      <c r="AB131" s="3"/>
      <c r="AC131" s="3"/>
      <c r="AD131" s="21"/>
      <c r="AE131" s="18">
        <v>0.005</v>
      </c>
      <c r="AF131" s="3">
        <v>0.49</v>
      </c>
      <c r="AG131" s="19">
        <f t="shared" si="126"/>
        <v>0.00245</v>
      </c>
      <c r="AH131" s="29"/>
      <c r="AI131" s="3"/>
      <c r="AJ131" s="19"/>
      <c r="AK131" s="30"/>
      <c r="AL131" s="21"/>
      <c r="AM131" s="21"/>
      <c r="AN131" s="30"/>
      <c r="AO131" s="21"/>
      <c r="AP131" s="19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0.0172002401143881</v>
      </c>
      <c r="AU131" s="27">
        <f t="shared" si="129"/>
        <v>52.122</v>
      </c>
      <c r="AV131" s="1">
        <f t="shared" si="130"/>
        <v>0.3</v>
      </c>
      <c r="AW131" s="2">
        <f t="shared" si="134"/>
        <v>5.71666666666667</v>
      </c>
      <c r="AX131" s="1">
        <f t="shared" si="131"/>
        <v>10301.3586715898</v>
      </c>
    </row>
    <row r="132" s="1" customFormat="1" spans="1:50">
      <c r="A132" s="6"/>
      <c r="B132" s="6"/>
      <c r="C132" s="9">
        <v>9</v>
      </c>
      <c r="D132" s="12">
        <v>12.79658135</v>
      </c>
      <c r="E132" s="13">
        <f t="shared" si="132"/>
        <v>19.9360789187097</v>
      </c>
      <c r="F132" s="9" t="s">
        <v>107</v>
      </c>
      <c r="G132" s="6">
        <v>10</v>
      </c>
      <c r="H132" s="11">
        <f t="shared" si="116"/>
        <v>12.79658135</v>
      </c>
      <c r="I132" s="11">
        <f t="shared" si="117"/>
        <v>285.94658135</v>
      </c>
      <c r="J132" s="11">
        <f t="shared" si="118"/>
        <v>0.0859027607176706</v>
      </c>
      <c r="K132" s="11">
        <f t="shared" si="119"/>
        <v>52.122</v>
      </c>
      <c r="L132" s="11">
        <f t="shared" si="120"/>
        <v>0.52122</v>
      </c>
      <c r="M132" s="6" t="s">
        <v>107</v>
      </c>
      <c r="N132" s="6"/>
      <c r="O132" s="11">
        <f t="shared" si="133"/>
        <v>2.0625657553381</v>
      </c>
      <c r="P132" s="11">
        <f t="shared" si="121"/>
        <v>0.17718009254527</v>
      </c>
      <c r="Q132" s="17">
        <f t="shared" si="122"/>
        <v>0.0531540277635811</v>
      </c>
      <c r="R132" s="11">
        <f t="shared" si="123"/>
        <v>0.156366</v>
      </c>
      <c r="S132" s="18">
        <f t="shared" si="124"/>
        <v>0.339933411122501</v>
      </c>
      <c r="T132" s="3">
        <v>0.01</v>
      </c>
      <c r="U132" s="19">
        <f t="shared" si="125"/>
        <v>0.00339933411122501</v>
      </c>
      <c r="V132" s="18"/>
      <c r="W132" s="3"/>
      <c r="X132" s="3"/>
      <c r="Y132" s="20"/>
      <c r="Z132" s="3"/>
      <c r="AA132" s="21"/>
      <c r="AB132" s="3"/>
      <c r="AC132" s="3"/>
      <c r="AD132" s="21"/>
      <c r="AE132" s="18">
        <v>0.001</v>
      </c>
      <c r="AF132" s="3">
        <v>0.49</v>
      </c>
      <c r="AG132" s="19">
        <f t="shared" si="126"/>
        <v>0.00049</v>
      </c>
      <c r="AH132" s="29"/>
      <c r="AI132" s="3"/>
      <c r="AJ132" s="19"/>
      <c r="AK132" s="30"/>
      <c r="AL132" s="21"/>
      <c r="AM132" s="21"/>
      <c r="AN132" s="30"/>
      <c r="AO132" s="21"/>
      <c r="AP132" s="19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0.00888933411122501</v>
      </c>
      <c r="AU132" s="27">
        <f t="shared" si="129"/>
        <v>52.122</v>
      </c>
      <c r="AV132" s="1">
        <f t="shared" si="130"/>
        <v>0.3</v>
      </c>
      <c r="AW132" s="2">
        <f t="shared" si="134"/>
        <v>5.71666666666667</v>
      </c>
      <c r="AX132" s="1">
        <f t="shared" si="131"/>
        <v>5323.89190048143</v>
      </c>
    </row>
    <row r="133" s="1" customFormat="1" spans="1:50">
      <c r="A133" s="6"/>
      <c r="B133" s="6"/>
      <c r="C133" s="9">
        <v>10</v>
      </c>
      <c r="D133" s="12">
        <v>4.97707963667742</v>
      </c>
      <c r="E133" s="13">
        <f t="shared" si="132"/>
        <v>12.79658135</v>
      </c>
      <c r="F133" s="9" t="s">
        <v>107</v>
      </c>
      <c r="G133" s="6">
        <v>11</v>
      </c>
      <c r="H133" s="11">
        <f t="shared" si="116"/>
        <v>4.97707963667742</v>
      </c>
      <c r="I133" s="11">
        <f t="shared" si="117"/>
        <v>278.127079636677</v>
      </c>
      <c r="J133" s="11">
        <f t="shared" si="118"/>
        <v>0.0329791309547071</v>
      </c>
      <c r="K133" s="11">
        <f t="shared" si="119"/>
        <v>52.122</v>
      </c>
      <c r="L133" s="11">
        <f t="shared" si="120"/>
        <v>0.52122</v>
      </c>
      <c r="M133" s="6" t="s">
        <v>109</v>
      </c>
      <c r="N133" s="11">
        <f>(O132-P132)*$C$24/100</f>
        <v>1.79111637965319</v>
      </c>
      <c r="O133" s="11">
        <f t="shared" si="133"/>
        <v>0.615489283139642</v>
      </c>
      <c r="P133" s="11">
        <f t="shared" si="121"/>
        <v>0.020298301669881</v>
      </c>
      <c r="Q133" s="17">
        <f t="shared" si="122"/>
        <v>0.00608949050096431</v>
      </c>
      <c r="R133" s="11">
        <f t="shared" si="123"/>
        <v>0.156366</v>
      </c>
      <c r="S133" s="18">
        <f t="shared" si="124"/>
        <v>0.0389438273087775</v>
      </c>
      <c r="T133" s="3">
        <v>0.01</v>
      </c>
      <c r="U133" s="19">
        <f t="shared" si="125"/>
        <v>0.000389438273087775</v>
      </c>
      <c r="V133" s="18"/>
      <c r="W133" s="3"/>
      <c r="X133" s="3"/>
      <c r="Y133" s="20"/>
      <c r="Z133" s="3"/>
      <c r="AA133" s="21"/>
      <c r="AB133" s="3"/>
      <c r="AC133" s="3"/>
      <c r="AD133" s="21"/>
      <c r="AE133" s="18">
        <v>0.001</v>
      </c>
      <c r="AF133" s="3">
        <v>0.49</v>
      </c>
      <c r="AG133" s="19">
        <f t="shared" si="126"/>
        <v>0.00049</v>
      </c>
      <c r="AH133" s="29"/>
      <c r="AI133" s="3"/>
      <c r="AJ133" s="19"/>
      <c r="AK133" s="30"/>
      <c r="AL133" s="21"/>
      <c r="AM133" s="21"/>
      <c r="AN133" s="30"/>
      <c r="AO133" s="21"/>
      <c r="AP133" s="19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0.00587943827308778</v>
      </c>
      <c r="AU133" s="27">
        <f t="shared" si="129"/>
        <v>52.122</v>
      </c>
      <c r="AV133" s="1">
        <f t="shared" si="130"/>
        <v>0.3</v>
      </c>
      <c r="AW133" s="2">
        <f t="shared" si="134"/>
        <v>5.71666666666667</v>
      </c>
      <c r="AX133" s="1">
        <f t="shared" si="131"/>
        <v>3521.24168242777</v>
      </c>
    </row>
    <row r="134" s="1" customFormat="1" spans="1:51">
      <c r="A134" s="6"/>
      <c r="B134" s="6"/>
      <c r="C134" s="9">
        <v>11</v>
      </c>
      <c r="D134" s="12">
        <v>-5.1210845399</v>
      </c>
      <c r="E134" s="13">
        <f t="shared" si="132"/>
        <v>4.97707963667742</v>
      </c>
      <c r="F134" s="9" t="s">
        <v>109</v>
      </c>
      <c r="G134" s="6">
        <v>12</v>
      </c>
      <c r="H134" s="11">
        <f t="shared" si="116"/>
        <v>-5.1210845399</v>
      </c>
      <c r="I134" s="11">
        <f t="shared" si="117"/>
        <v>268.0289154601</v>
      </c>
      <c r="J134" s="11">
        <f t="shared" si="118"/>
        <v>0.00881901317702977</v>
      </c>
      <c r="K134" s="11">
        <f t="shared" si="119"/>
        <v>52.122</v>
      </c>
      <c r="L134" s="11">
        <f t="shared" si="120"/>
        <v>0.52122</v>
      </c>
      <c r="M134" s="6" t="s">
        <v>107</v>
      </c>
      <c r="N134" s="6"/>
      <c r="O134" s="11">
        <f t="shared" si="133"/>
        <v>1.11641098146976</v>
      </c>
      <c r="P134" s="11">
        <f t="shared" si="121"/>
        <v>0.00984564315656256</v>
      </c>
      <c r="Q134" s="17">
        <f t="shared" si="122"/>
        <v>0.00295369294696877</v>
      </c>
      <c r="R134" s="11">
        <f t="shared" si="123"/>
        <v>0.156366</v>
      </c>
      <c r="S134" s="18">
        <f t="shared" si="124"/>
        <v>0.0188896112132354</v>
      </c>
      <c r="T134" s="3">
        <v>0.01</v>
      </c>
      <c r="U134" s="19">
        <f t="shared" si="125"/>
        <v>0.000188896112132354</v>
      </c>
      <c r="V134" s="18"/>
      <c r="W134" s="3"/>
      <c r="X134" s="3"/>
      <c r="Y134" s="20"/>
      <c r="Z134" s="3"/>
      <c r="AA134" s="21"/>
      <c r="AB134" s="3"/>
      <c r="AC134" s="3"/>
      <c r="AD134" s="21"/>
      <c r="AE134" s="18">
        <v>0.001</v>
      </c>
      <c r="AF134" s="3">
        <v>0.49</v>
      </c>
      <c r="AG134" s="19">
        <f t="shared" si="126"/>
        <v>0.00049</v>
      </c>
      <c r="AH134" s="29"/>
      <c r="AI134" s="3"/>
      <c r="AJ134" s="19"/>
      <c r="AK134" s="30"/>
      <c r="AL134" s="21"/>
      <c r="AM134" s="21"/>
      <c r="AN134" s="30"/>
      <c r="AO134" s="21"/>
      <c r="AP134" s="19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0.00567889611213235</v>
      </c>
      <c r="AU134" s="27">
        <f t="shared" si="129"/>
        <v>52.122</v>
      </c>
      <c r="AV134" s="1">
        <f t="shared" si="130"/>
        <v>0.3</v>
      </c>
      <c r="AW134" s="2">
        <f t="shared" si="134"/>
        <v>5.71666666666667</v>
      </c>
      <c r="AX134" s="1">
        <f t="shared" si="131"/>
        <v>3401.13540978048</v>
      </c>
      <c r="AY134" s="1">
        <f>SUM(AX123:AX134)</f>
        <v>69511.2243952135</v>
      </c>
    </row>
    <row r="135" s="1" customFormat="1" spans="1:46">
      <c r="A135" s="6"/>
      <c r="B135" s="6"/>
      <c r="C135" s="9">
        <v>12</v>
      </c>
      <c r="D135" s="12">
        <v>-13.4042680751613</v>
      </c>
      <c r="E135" s="13">
        <f t="shared" si="132"/>
        <v>-5.1210845399</v>
      </c>
      <c r="F135" s="9" t="s">
        <v>107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6" t="s">
        <v>77</v>
      </c>
      <c r="T137" s="16"/>
      <c r="U137" s="16"/>
      <c r="V137" s="16" t="s">
        <v>78</v>
      </c>
      <c r="W137" s="16"/>
      <c r="X137" s="16"/>
      <c r="Y137" s="16" t="s">
        <v>79</v>
      </c>
      <c r="Z137" s="16"/>
      <c r="AA137" s="16"/>
      <c r="AB137" s="16" t="s">
        <v>80</v>
      </c>
      <c r="AC137" s="16"/>
      <c r="AD137" s="16"/>
      <c r="AE137" s="16" t="s">
        <v>81</v>
      </c>
      <c r="AF137" s="16"/>
      <c r="AG137" s="16"/>
      <c r="AH137" s="16" t="s">
        <v>82</v>
      </c>
      <c r="AI137" s="16"/>
      <c r="AJ137" s="16"/>
      <c r="AK137" s="22" t="s">
        <v>114</v>
      </c>
      <c r="AL137" s="23"/>
      <c r="AM137" s="24"/>
      <c r="AN137" s="23" t="s">
        <v>115</v>
      </c>
      <c r="AO137" s="23"/>
      <c r="AP137" s="24"/>
      <c r="AQ137" s="16" t="s">
        <v>84</v>
      </c>
      <c r="AR137" s="16"/>
      <c r="AS137" s="16"/>
      <c r="AT137" s="2"/>
    </row>
    <row r="138" s="1" customFormat="1" spans="1:53">
      <c r="A138" s="8" t="s">
        <v>116</v>
      </c>
      <c r="B138" s="8"/>
      <c r="C138" s="9" t="s">
        <v>85</v>
      </c>
      <c r="D138" s="9" t="s">
        <v>86</v>
      </c>
      <c r="E138" s="9" t="s">
        <v>87</v>
      </c>
      <c r="F138" s="9" t="s">
        <v>88</v>
      </c>
      <c r="G138" s="6" t="s">
        <v>85</v>
      </c>
      <c r="H138" s="6" t="s">
        <v>87</v>
      </c>
      <c r="I138" s="6" t="s">
        <v>89</v>
      </c>
      <c r="J138" s="6" t="s">
        <v>90</v>
      </c>
      <c r="K138" s="15" t="s">
        <v>91</v>
      </c>
      <c r="L138" s="15" t="s">
        <v>92</v>
      </c>
      <c r="M138" s="6" t="s">
        <v>93</v>
      </c>
      <c r="N138" s="15" t="s">
        <v>94</v>
      </c>
      <c r="O138" s="6" t="s">
        <v>95</v>
      </c>
      <c r="P138" s="6" t="s">
        <v>96</v>
      </c>
      <c r="Q138" s="15" t="s">
        <v>97</v>
      </c>
      <c r="R138" s="15" t="s">
        <v>98</v>
      </c>
      <c r="S138" s="4" t="s">
        <v>99</v>
      </c>
      <c r="T138" s="3" t="s">
        <v>100</v>
      </c>
      <c r="U138" s="3"/>
      <c r="V138" s="4" t="s">
        <v>99</v>
      </c>
      <c r="W138" s="3" t="s">
        <v>100</v>
      </c>
      <c r="X138" s="3"/>
      <c r="Y138" s="4" t="s">
        <v>99</v>
      </c>
      <c r="Z138" s="3" t="s">
        <v>100</v>
      </c>
      <c r="AA138" s="3"/>
      <c r="AB138" s="4" t="s">
        <v>99</v>
      </c>
      <c r="AC138" s="3" t="s">
        <v>100</v>
      </c>
      <c r="AD138" s="3"/>
      <c r="AE138" s="4" t="s">
        <v>99</v>
      </c>
      <c r="AF138" s="3" t="s">
        <v>100</v>
      </c>
      <c r="AG138" s="3"/>
      <c r="AH138" s="4" t="s">
        <v>99</v>
      </c>
      <c r="AI138" s="3" t="s">
        <v>100</v>
      </c>
      <c r="AJ138" s="3"/>
      <c r="AK138" s="4" t="s">
        <v>99</v>
      </c>
      <c r="AL138" s="3" t="s">
        <v>100</v>
      </c>
      <c r="AM138" s="3"/>
      <c r="AN138" s="4" t="s">
        <v>99</v>
      </c>
      <c r="AO138" s="3" t="s">
        <v>100</v>
      </c>
      <c r="AP138" s="3"/>
      <c r="AQ138" s="25" t="s">
        <v>99</v>
      </c>
      <c r="AR138" s="25" t="s">
        <v>100</v>
      </c>
      <c r="AS138" s="25"/>
      <c r="AT138" s="2" t="s">
        <v>101</v>
      </c>
      <c r="AU138" s="1" t="s">
        <v>102</v>
      </c>
      <c r="AV138" s="1" t="s">
        <v>70</v>
      </c>
      <c r="AW138" s="1" t="s">
        <v>117</v>
      </c>
      <c r="AX138" s="1" t="s">
        <v>118</v>
      </c>
      <c r="AZ138" s="1" t="s">
        <v>119</v>
      </c>
      <c r="BA138" s="1" t="s">
        <v>120</v>
      </c>
    </row>
    <row r="139" s="1" customFormat="1" spans="1:53">
      <c r="A139" s="6" t="s">
        <v>105</v>
      </c>
      <c r="B139" s="6">
        <f>F11</f>
        <v>341.64</v>
      </c>
      <c r="C139" s="9" t="s">
        <v>106</v>
      </c>
      <c r="D139" s="10">
        <v>-9</v>
      </c>
      <c r="E139" s="9"/>
      <c r="F139" s="9"/>
      <c r="G139" s="6">
        <v>1</v>
      </c>
      <c r="H139" s="11">
        <f t="shared" ref="H139:H150" si="135">E140</f>
        <v>-9</v>
      </c>
      <c r="I139" s="11">
        <f t="shared" ref="I139:I150" si="136">H139+273.15</f>
        <v>264.15</v>
      </c>
      <c r="J139" s="11">
        <f t="shared" ref="J139:J150" si="137">EXP(($C$18*(I139-$C$16))/($C$19*I139*$C$16))</f>
        <v>0.0051730365778654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107</v>
      </c>
      <c r="N139" s="6"/>
      <c r="O139" s="11">
        <f>L139</f>
        <v>0.2847</v>
      </c>
      <c r="P139" s="11">
        <f t="shared" ref="P139:P150" si="140">O139*J139</f>
        <v>0.00147276351371828</v>
      </c>
      <c r="Q139" s="17">
        <f t="shared" ref="Q139:Q150" si="141">P139*$B$125</f>
        <v>0.000441829054115484</v>
      </c>
      <c r="R139" s="11">
        <f t="shared" ref="R139:R150" si="142">L139*$B$125</f>
        <v>0.08541</v>
      </c>
      <c r="S139" s="18">
        <f t="shared" ref="S139:S150" si="143">Q139/R139</f>
        <v>0.0051730365778654</v>
      </c>
      <c r="T139" s="3">
        <v>0.01</v>
      </c>
      <c r="U139" s="19">
        <f t="shared" ref="U139:U150" si="144">S139*T139</f>
        <v>5.1730365778654e-5</v>
      </c>
      <c r="V139" s="18"/>
      <c r="W139" s="3"/>
      <c r="X139" s="3"/>
      <c r="Y139" s="20"/>
      <c r="Z139" s="3"/>
      <c r="AA139" s="21"/>
      <c r="AB139" s="3"/>
      <c r="AC139" s="3"/>
      <c r="AD139" s="21"/>
      <c r="AE139" s="18">
        <v>0.001</v>
      </c>
      <c r="AF139" s="3">
        <v>0.49</v>
      </c>
      <c r="AG139" s="19">
        <f t="shared" ref="AG139:AG150" si="145">AF139*AE139</f>
        <v>0.00049</v>
      </c>
      <c r="AH139" s="29"/>
      <c r="AI139" s="3"/>
      <c r="AJ139" s="19"/>
      <c r="AK139" s="30"/>
      <c r="AL139" s="21"/>
      <c r="AM139" s="21"/>
      <c r="AN139" s="30"/>
      <c r="AO139" s="21"/>
      <c r="AP139" s="19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0.00554173036577865</v>
      </c>
      <c r="AU139" s="27">
        <f t="shared" ref="AU139:AU150" si="148">$B$139/12</f>
        <v>28.47</v>
      </c>
      <c r="AV139" s="1">
        <f t="shared" ref="AV139:AV150" si="149">$B$125</f>
        <v>0.3</v>
      </c>
      <c r="AW139" s="2">
        <f>$E$11/12</f>
        <v>1.73333333333333</v>
      </c>
      <c r="AX139" s="1">
        <f t="shared" ref="AX139:AX150" si="150">AW139*10000*AV139*0.67*AU139*AT139</f>
        <v>549.681353281794</v>
      </c>
      <c r="AZ139" s="2">
        <f>$E$12/12</f>
        <v>0.00833333333333333</v>
      </c>
      <c r="BA139" s="1">
        <f t="shared" ref="BA139:BA150" si="151">AZ139*10000*AV139*0.67*AU139*AT139</f>
        <v>2.64269881385478</v>
      </c>
    </row>
    <row r="140" s="1" customFormat="1" spans="1:53">
      <c r="A140" s="6" t="s">
        <v>108</v>
      </c>
      <c r="B140" s="6">
        <v>1</v>
      </c>
      <c r="C140" s="9">
        <v>1</v>
      </c>
      <c r="D140" s="12">
        <v>-13.9462405103226</v>
      </c>
      <c r="E140" s="13">
        <f t="shared" ref="E140:E151" si="152">D139</f>
        <v>-9</v>
      </c>
      <c r="F140" s="9" t="s">
        <v>107</v>
      </c>
      <c r="G140" s="6">
        <v>2</v>
      </c>
      <c r="H140" s="11">
        <f t="shared" si="135"/>
        <v>-13.9462405103226</v>
      </c>
      <c r="I140" s="11">
        <f t="shared" si="136"/>
        <v>259.203759489677</v>
      </c>
      <c r="J140" s="11">
        <f t="shared" si="137"/>
        <v>0.00256014827149118</v>
      </c>
      <c r="K140" s="11">
        <f t="shared" si="138"/>
        <v>28.47</v>
      </c>
      <c r="L140" s="11">
        <f t="shared" si="139"/>
        <v>0.2847</v>
      </c>
      <c r="M140" s="6" t="s">
        <v>107</v>
      </c>
      <c r="N140" s="6"/>
      <c r="O140" s="11">
        <f t="shared" ref="O140:O150" si="153">L140+O139-P139-N140</f>
        <v>0.567927236486282</v>
      </c>
      <c r="P140" s="11">
        <f t="shared" si="140"/>
        <v>0.00145397793282312</v>
      </c>
      <c r="Q140" s="17">
        <f t="shared" si="141"/>
        <v>0.000436193379846936</v>
      </c>
      <c r="R140" s="11">
        <f t="shared" si="142"/>
        <v>0.08541</v>
      </c>
      <c r="S140" s="18">
        <f t="shared" si="143"/>
        <v>0.00510705280232919</v>
      </c>
      <c r="T140" s="3">
        <v>0.01</v>
      </c>
      <c r="U140" s="19">
        <f t="shared" si="144"/>
        <v>5.10705280232919e-5</v>
      </c>
      <c r="V140" s="18"/>
      <c r="W140" s="3"/>
      <c r="X140" s="3"/>
      <c r="Y140" s="20"/>
      <c r="Z140" s="3"/>
      <c r="AA140" s="21"/>
      <c r="AB140" s="3"/>
      <c r="AC140" s="3"/>
      <c r="AD140" s="21"/>
      <c r="AE140" s="18">
        <v>0.001</v>
      </c>
      <c r="AF140" s="3">
        <v>0.49</v>
      </c>
      <c r="AG140" s="19">
        <f t="shared" si="145"/>
        <v>0.00049</v>
      </c>
      <c r="AH140" s="29"/>
      <c r="AI140" s="3"/>
      <c r="AJ140" s="19"/>
      <c r="AK140" s="30"/>
      <c r="AL140" s="21"/>
      <c r="AM140" s="21"/>
      <c r="AN140" s="30"/>
      <c r="AO140" s="21"/>
      <c r="AP140" s="19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0.00554107052802329</v>
      </c>
      <c r="AU140" s="27">
        <f t="shared" si="148"/>
        <v>28.47</v>
      </c>
      <c r="AV140" s="1">
        <f t="shared" si="149"/>
        <v>0.3</v>
      </c>
      <c r="AW140" s="2">
        <f t="shared" ref="AW140:AW150" si="154">$E$11/12</f>
        <v>1.73333333333333</v>
      </c>
      <c r="AX140" s="1">
        <f t="shared" si="150"/>
        <v>549.615904317956</v>
      </c>
      <c r="AZ140" s="2">
        <f t="shared" ref="AZ140:AZ150" si="155">$E$12/12</f>
        <v>0.00833333333333333</v>
      </c>
      <c r="BA140" s="1">
        <f t="shared" si="151"/>
        <v>2.64238415537479</v>
      </c>
    </row>
    <row r="141" s="1" customFormat="1" spans="1:53">
      <c r="A141" s="6" t="s">
        <v>70</v>
      </c>
      <c r="B141" s="6">
        <f>G11</f>
        <v>0.33</v>
      </c>
      <c r="C141" s="9">
        <v>2</v>
      </c>
      <c r="D141" s="12">
        <v>-7.79375233910714</v>
      </c>
      <c r="E141" s="13">
        <f t="shared" si="152"/>
        <v>-13.9462405103226</v>
      </c>
      <c r="F141" s="9" t="s">
        <v>107</v>
      </c>
      <c r="G141" s="6">
        <v>3</v>
      </c>
      <c r="H141" s="11">
        <f t="shared" si="135"/>
        <v>-7.79375233910714</v>
      </c>
      <c r="I141" s="11">
        <f t="shared" si="136"/>
        <v>265.356247660893</v>
      </c>
      <c r="J141" s="11">
        <f t="shared" si="137"/>
        <v>0.00611668706037489</v>
      </c>
      <c r="K141" s="11">
        <f t="shared" si="138"/>
        <v>28.47</v>
      </c>
      <c r="L141" s="11">
        <f t="shared" si="139"/>
        <v>0.2847</v>
      </c>
      <c r="M141" s="6" t="s">
        <v>107</v>
      </c>
      <c r="N141" s="6"/>
      <c r="O141" s="11">
        <f t="shared" si="153"/>
        <v>0.851173258553459</v>
      </c>
      <c r="P141" s="11">
        <f t="shared" si="140"/>
        <v>0.00520636045673107</v>
      </c>
      <c r="Q141" s="17">
        <f t="shared" si="141"/>
        <v>0.00156190813701932</v>
      </c>
      <c r="R141" s="11">
        <f t="shared" si="142"/>
        <v>0.08541</v>
      </c>
      <c r="S141" s="18">
        <f t="shared" si="143"/>
        <v>0.0182871810914333</v>
      </c>
      <c r="T141" s="3">
        <v>0.01</v>
      </c>
      <c r="U141" s="19">
        <f t="shared" si="144"/>
        <v>0.000182871810914333</v>
      </c>
      <c r="V141" s="18"/>
      <c r="W141" s="3"/>
      <c r="X141" s="3"/>
      <c r="Y141" s="20"/>
      <c r="Z141" s="3"/>
      <c r="AA141" s="21"/>
      <c r="AB141" s="3"/>
      <c r="AC141" s="3"/>
      <c r="AD141" s="21"/>
      <c r="AE141" s="18">
        <v>0.001</v>
      </c>
      <c r="AF141" s="3">
        <v>0.49</v>
      </c>
      <c r="AG141" s="19">
        <f t="shared" si="145"/>
        <v>0.00049</v>
      </c>
      <c r="AH141" s="29"/>
      <c r="AI141" s="3"/>
      <c r="AJ141" s="19"/>
      <c r="AK141" s="30"/>
      <c r="AL141" s="21"/>
      <c r="AM141" s="21"/>
      <c r="AN141" s="30"/>
      <c r="AO141" s="21"/>
      <c r="AP141" s="19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0.00567287181091433</v>
      </c>
      <c r="AU141" s="27">
        <f t="shared" si="148"/>
        <v>28.47</v>
      </c>
      <c r="AV141" s="1">
        <f t="shared" si="149"/>
        <v>0.3</v>
      </c>
      <c r="AW141" s="2">
        <f t="shared" si="154"/>
        <v>1.73333333333333</v>
      </c>
      <c r="AX141" s="1">
        <f t="shared" si="150"/>
        <v>562.689205031251</v>
      </c>
      <c r="AZ141" s="2">
        <f t="shared" si="155"/>
        <v>0.00833333333333333</v>
      </c>
      <c r="BA141" s="1">
        <f t="shared" si="151"/>
        <v>2.70523656265025</v>
      </c>
    </row>
    <row r="142" s="1" customFormat="1" spans="1:53">
      <c r="A142" s="6"/>
      <c r="B142" s="6"/>
      <c r="C142" s="9">
        <v>3</v>
      </c>
      <c r="D142" s="12">
        <v>4.73007431683871</v>
      </c>
      <c r="E142" s="13">
        <f t="shared" si="152"/>
        <v>-7.79375233910714</v>
      </c>
      <c r="F142" s="9" t="s">
        <v>107</v>
      </c>
      <c r="G142" s="6">
        <v>4</v>
      </c>
      <c r="H142" s="11">
        <f t="shared" si="135"/>
        <v>4.73007431683871</v>
      </c>
      <c r="I142" s="11">
        <f t="shared" si="136"/>
        <v>277.880074316839</v>
      </c>
      <c r="J142" s="11">
        <f t="shared" si="137"/>
        <v>0.0319686671050484</v>
      </c>
      <c r="K142" s="11">
        <f t="shared" si="138"/>
        <v>28.47</v>
      </c>
      <c r="L142" s="11">
        <f t="shared" si="139"/>
        <v>0.2847</v>
      </c>
      <c r="M142" s="6" t="s">
        <v>107</v>
      </c>
      <c r="N142" s="6"/>
      <c r="O142" s="11">
        <f t="shared" si="153"/>
        <v>1.13066689809673</v>
      </c>
      <c r="P142" s="11">
        <f t="shared" si="140"/>
        <v>0.0361459136719519</v>
      </c>
      <c r="Q142" s="17">
        <f t="shared" si="141"/>
        <v>0.0108437741015856</v>
      </c>
      <c r="R142" s="11">
        <f t="shared" si="142"/>
        <v>0.08541</v>
      </c>
      <c r="S142" s="18">
        <f t="shared" si="143"/>
        <v>0.126961410860386</v>
      </c>
      <c r="T142" s="3">
        <v>0.01</v>
      </c>
      <c r="U142" s="19">
        <f t="shared" si="144"/>
        <v>0.00126961410860386</v>
      </c>
      <c r="V142" s="18"/>
      <c r="W142" s="3"/>
      <c r="X142" s="3"/>
      <c r="Y142" s="20"/>
      <c r="Z142" s="3"/>
      <c r="AA142" s="21"/>
      <c r="AB142" s="3"/>
      <c r="AC142" s="3"/>
      <c r="AD142" s="21"/>
      <c r="AE142" s="18">
        <v>0.001</v>
      </c>
      <c r="AF142" s="3">
        <v>0.49</v>
      </c>
      <c r="AG142" s="19">
        <f t="shared" si="145"/>
        <v>0.00049</v>
      </c>
      <c r="AH142" s="29"/>
      <c r="AI142" s="3"/>
      <c r="AJ142" s="19"/>
      <c r="AK142" s="30"/>
      <c r="AL142" s="21"/>
      <c r="AM142" s="21"/>
      <c r="AN142" s="30"/>
      <c r="AO142" s="21"/>
      <c r="AP142" s="19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0.00675961410860386</v>
      </c>
      <c r="AU142" s="27">
        <f t="shared" si="148"/>
        <v>28.47</v>
      </c>
      <c r="AV142" s="1">
        <f t="shared" si="149"/>
        <v>0.3</v>
      </c>
      <c r="AW142" s="2">
        <f t="shared" si="154"/>
        <v>1.73333333333333</v>
      </c>
      <c r="AX142" s="1">
        <f t="shared" si="150"/>
        <v>670.48260843308</v>
      </c>
      <c r="AZ142" s="2">
        <f t="shared" si="155"/>
        <v>0.00833333333333333</v>
      </c>
      <c r="BA142" s="1">
        <f t="shared" si="151"/>
        <v>3.22347407900519</v>
      </c>
    </row>
    <row r="143" s="1" customFormat="1" spans="1:53">
      <c r="A143" s="6"/>
      <c r="B143" s="6"/>
      <c r="C143" s="9">
        <v>4</v>
      </c>
      <c r="D143" s="12">
        <v>9.1227085907</v>
      </c>
      <c r="E143" s="13">
        <f t="shared" si="152"/>
        <v>4.73007431683871</v>
      </c>
      <c r="F143" s="9" t="s">
        <v>107</v>
      </c>
      <c r="G143" s="6">
        <v>5</v>
      </c>
      <c r="H143" s="11">
        <f t="shared" si="135"/>
        <v>9.1227085907</v>
      </c>
      <c r="I143" s="11">
        <f t="shared" si="136"/>
        <v>282.2727085907</v>
      </c>
      <c r="J143" s="11">
        <f t="shared" si="137"/>
        <v>0.0551485207472241</v>
      </c>
      <c r="K143" s="11">
        <f t="shared" si="138"/>
        <v>28.47</v>
      </c>
      <c r="L143" s="11">
        <f t="shared" si="139"/>
        <v>0.2847</v>
      </c>
      <c r="M143" s="6" t="s">
        <v>109</v>
      </c>
      <c r="N143" s="11">
        <f>(O142-P142)*$C$24/100</f>
        <v>1.03979493520354</v>
      </c>
      <c r="O143" s="11">
        <f t="shared" si="153"/>
        <v>0.339426049221239</v>
      </c>
      <c r="P143" s="11">
        <f t="shared" si="140"/>
        <v>0.0187188445176258</v>
      </c>
      <c r="Q143" s="17">
        <f t="shared" si="141"/>
        <v>0.00561565335528774</v>
      </c>
      <c r="R143" s="11">
        <f t="shared" si="142"/>
        <v>0.08541</v>
      </c>
      <c r="S143" s="18">
        <f t="shared" si="143"/>
        <v>0.0657493660612076</v>
      </c>
      <c r="T143" s="3">
        <v>0.01</v>
      </c>
      <c r="U143" s="19">
        <f t="shared" si="144"/>
        <v>0.000657493660612076</v>
      </c>
      <c r="V143" s="18"/>
      <c r="W143" s="3"/>
      <c r="X143" s="3"/>
      <c r="Y143" s="20"/>
      <c r="Z143" s="3"/>
      <c r="AA143" s="21"/>
      <c r="AB143" s="3"/>
      <c r="AC143" s="3"/>
      <c r="AD143" s="21"/>
      <c r="AE143" s="18">
        <v>0.005</v>
      </c>
      <c r="AF143" s="3">
        <v>0.49</v>
      </c>
      <c r="AG143" s="19">
        <f t="shared" si="145"/>
        <v>0.00245</v>
      </c>
      <c r="AH143" s="29"/>
      <c r="AI143" s="3"/>
      <c r="AJ143" s="19"/>
      <c r="AK143" s="30"/>
      <c r="AL143" s="21"/>
      <c r="AM143" s="21"/>
      <c r="AN143" s="30"/>
      <c r="AO143" s="21"/>
      <c r="AP143" s="19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0.0106074936606121</v>
      </c>
      <c r="AU143" s="27">
        <f t="shared" si="148"/>
        <v>28.47</v>
      </c>
      <c r="AV143" s="1">
        <f t="shared" si="149"/>
        <v>0.3</v>
      </c>
      <c r="AW143" s="2">
        <f t="shared" si="154"/>
        <v>1.73333333333333</v>
      </c>
      <c r="AX143" s="1">
        <f t="shared" si="150"/>
        <v>1052.15178029941</v>
      </c>
      <c r="AZ143" s="2">
        <f t="shared" si="155"/>
        <v>0.00833333333333333</v>
      </c>
      <c r="BA143" s="1">
        <f t="shared" si="151"/>
        <v>5.05842202067023</v>
      </c>
    </row>
    <row r="144" s="1" customFormat="1" spans="1:53">
      <c r="A144" s="6"/>
      <c r="B144" s="6"/>
      <c r="C144" s="9">
        <v>5</v>
      </c>
      <c r="D144" s="12">
        <v>13.0996206188065</v>
      </c>
      <c r="E144" s="13">
        <f t="shared" si="152"/>
        <v>9.1227085907</v>
      </c>
      <c r="F144" s="9" t="s">
        <v>109</v>
      </c>
      <c r="G144" s="6">
        <v>6</v>
      </c>
      <c r="H144" s="11">
        <f t="shared" si="135"/>
        <v>13.0996206188065</v>
      </c>
      <c r="I144" s="11">
        <f t="shared" si="136"/>
        <v>286.249620618806</v>
      </c>
      <c r="J144" s="11">
        <f t="shared" si="137"/>
        <v>0.0890559008441994</v>
      </c>
      <c r="K144" s="11">
        <f t="shared" si="138"/>
        <v>28.47</v>
      </c>
      <c r="L144" s="11">
        <f t="shared" si="139"/>
        <v>0.2847</v>
      </c>
      <c r="M144" s="6" t="s">
        <v>107</v>
      </c>
      <c r="N144" s="6"/>
      <c r="O144" s="11">
        <f t="shared" si="153"/>
        <v>0.605407204703613</v>
      </c>
      <c r="P144" s="11">
        <f t="shared" si="140"/>
        <v>0.0539150839924488</v>
      </c>
      <c r="Q144" s="17">
        <f t="shared" si="141"/>
        <v>0.0161745251977347</v>
      </c>
      <c r="R144" s="11">
        <f t="shared" si="142"/>
        <v>0.08541</v>
      </c>
      <c r="S144" s="18">
        <f t="shared" si="143"/>
        <v>0.189375075491566</v>
      </c>
      <c r="T144" s="3">
        <v>0.01</v>
      </c>
      <c r="U144" s="19">
        <f t="shared" si="144"/>
        <v>0.00189375075491566</v>
      </c>
      <c r="V144" s="18"/>
      <c r="W144" s="3"/>
      <c r="X144" s="3"/>
      <c r="Y144" s="20"/>
      <c r="Z144" s="3"/>
      <c r="AA144" s="21"/>
      <c r="AB144" s="3"/>
      <c r="AC144" s="3"/>
      <c r="AD144" s="21"/>
      <c r="AE144" s="18">
        <v>0.005</v>
      </c>
      <c r="AF144" s="3">
        <v>0.49</v>
      </c>
      <c r="AG144" s="19">
        <f t="shared" si="145"/>
        <v>0.00245</v>
      </c>
      <c r="AH144" s="29"/>
      <c r="AI144" s="3"/>
      <c r="AJ144" s="19"/>
      <c r="AK144" s="30"/>
      <c r="AL144" s="21"/>
      <c r="AM144" s="21"/>
      <c r="AN144" s="30"/>
      <c r="AO144" s="21"/>
      <c r="AP144" s="19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0.0118437507549157</v>
      </c>
      <c r="AU144" s="27">
        <f t="shared" si="148"/>
        <v>28.47</v>
      </c>
      <c r="AV144" s="1">
        <f t="shared" si="149"/>
        <v>0.3</v>
      </c>
      <c r="AW144" s="2">
        <f t="shared" si="154"/>
        <v>1.73333333333333</v>
      </c>
      <c r="AX144" s="1">
        <f t="shared" si="150"/>
        <v>1174.77547862969</v>
      </c>
      <c r="AZ144" s="2">
        <f t="shared" si="155"/>
        <v>0.00833333333333333</v>
      </c>
      <c r="BA144" s="1">
        <f t="shared" si="151"/>
        <v>5.64795903187352</v>
      </c>
    </row>
    <row r="145" s="1" customFormat="1" spans="1:53">
      <c r="A145" s="6"/>
      <c r="B145" s="6"/>
      <c r="C145" s="9">
        <v>6</v>
      </c>
      <c r="D145" s="12">
        <v>18.9785750406667</v>
      </c>
      <c r="E145" s="13">
        <f t="shared" si="152"/>
        <v>13.0996206188065</v>
      </c>
      <c r="F145" s="9" t="s">
        <v>107</v>
      </c>
      <c r="G145" s="6">
        <v>7</v>
      </c>
      <c r="H145" s="11">
        <f t="shared" si="135"/>
        <v>18.9785750406667</v>
      </c>
      <c r="I145" s="11">
        <f t="shared" si="136"/>
        <v>292.128575040667</v>
      </c>
      <c r="J145" s="11">
        <f t="shared" si="137"/>
        <v>0.176584801978598</v>
      </c>
      <c r="K145" s="11">
        <f t="shared" si="138"/>
        <v>28.47</v>
      </c>
      <c r="L145" s="11">
        <f t="shared" si="139"/>
        <v>0.2847</v>
      </c>
      <c r="M145" s="6" t="s">
        <v>107</v>
      </c>
      <c r="N145" s="6"/>
      <c r="O145" s="11">
        <f t="shared" si="153"/>
        <v>0.836192120711164</v>
      </c>
      <c r="P145" s="11">
        <f t="shared" si="140"/>
        <v>0.147658820051844</v>
      </c>
      <c r="Q145" s="17">
        <f t="shared" si="141"/>
        <v>0.0442976460155533</v>
      </c>
      <c r="R145" s="11">
        <f t="shared" si="142"/>
        <v>0.08541</v>
      </c>
      <c r="S145" s="18">
        <f t="shared" si="143"/>
        <v>0.518647067270265</v>
      </c>
      <c r="T145" s="3">
        <v>0.01</v>
      </c>
      <c r="U145" s="19">
        <f t="shared" si="144"/>
        <v>0.00518647067270265</v>
      </c>
      <c r="V145" s="18"/>
      <c r="W145" s="3"/>
      <c r="X145" s="3"/>
      <c r="Y145" s="20"/>
      <c r="Z145" s="3"/>
      <c r="AA145" s="21"/>
      <c r="AB145" s="3"/>
      <c r="AC145" s="3"/>
      <c r="AD145" s="21"/>
      <c r="AE145" s="18">
        <v>0.005</v>
      </c>
      <c r="AF145" s="3">
        <v>0.49</v>
      </c>
      <c r="AG145" s="19">
        <f t="shared" si="145"/>
        <v>0.00245</v>
      </c>
      <c r="AH145" s="29"/>
      <c r="AI145" s="3"/>
      <c r="AJ145" s="19"/>
      <c r="AK145" s="30"/>
      <c r="AL145" s="21"/>
      <c r="AM145" s="21"/>
      <c r="AN145" s="30"/>
      <c r="AO145" s="21"/>
      <c r="AP145" s="19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0.0151364706727026</v>
      </c>
      <c r="AU145" s="27">
        <f t="shared" si="148"/>
        <v>28.47</v>
      </c>
      <c r="AV145" s="1">
        <f t="shared" si="149"/>
        <v>0.3</v>
      </c>
      <c r="AW145" s="2">
        <f t="shared" si="154"/>
        <v>1.73333333333333</v>
      </c>
      <c r="AX145" s="1">
        <f t="shared" si="150"/>
        <v>1501.37865506063</v>
      </c>
      <c r="AZ145" s="2">
        <f t="shared" si="155"/>
        <v>0.00833333333333333</v>
      </c>
      <c r="BA145" s="1">
        <f t="shared" si="151"/>
        <v>7.21816661086839</v>
      </c>
    </row>
    <row r="146" s="1" customFormat="1" spans="1:53">
      <c r="A146" s="6"/>
      <c r="B146" s="6"/>
      <c r="C146" s="9">
        <v>7</v>
      </c>
      <c r="D146" s="12">
        <v>20.7293627593548</v>
      </c>
      <c r="E146" s="13">
        <f t="shared" si="152"/>
        <v>18.9785750406667</v>
      </c>
      <c r="F146" s="9" t="s">
        <v>107</v>
      </c>
      <c r="G146" s="6">
        <v>8</v>
      </c>
      <c r="H146" s="11">
        <f t="shared" si="135"/>
        <v>20.7293627593548</v>
      </c>
      <c r="I146" s="11">
        <f t="shared" si="136"/>
        <v>293.879362759355</v>
      </c>
      <c r="J146" s="11">
        <f t="shared" si="137"/>
        <v>0.215372221056633</v>
      </c>
      <c r="K146" s="11">
        <f t="shared" si="138"/>
        <v>28.47</v>
      </c>
      <c r="L146" s="11">
        <f t="shared" si="139"/>
        <v>0.2847</v>
      </c>
      <c r="M146" s="6" t="s">
        <v>107</v>
      </c>
      <c r="N146" s="6"/>
      <c r="O146" s="11">
        <f t="shared" si="153"/>
        <v>0.973233300659319</v>
      </c>
      <c r="P146" s="11">
        <f t="shared" si="140"/>
        <v>0.209607417569275</v>
      </c>
      <c r="Q146" s="17">
        <f t="shared" si="141"/>
        <v>0.0628822252707826</v>
      </c>
      <c r="R146" s="11">
        <f t="shared" si="142"/>
        <v>0.08541</v>
      </c>
      <c r="S146" s="18">
        <f t="shared" si="143"/>
        <v>0.736239612115474</v>
      </c>
      <c r="T146" s="3">
        <v>0.01</v>
      </c>
      <c r="U146" s="19">
        <f t="shared" si="144"/>
        <v>0.00736239612115474</v>
      </c>
      <c r="V146" s="18"/>
      <c r="W146" s="3"/>
      <c r="X146" s="3"/>
      <c r="Y146" s="20"/>
      <c r="Z146" s="3"/>
      <c r="AA146" s="21"/>
      <c r="AB146" s="3"/>
      <c r="AC146" s="3"/>
      <c r="AD146" s="21"/>
      <c r="AE146" s="18">
        <v>0.005</v>
      </c>
      <c r="AF146" s="3">
        <v>0.49</v>
      </c>
      <c r="AG146" s="19">
        <f t="shared" si="145"/>
        <v>0.00245</v>
      </c>
      <c r="AH146" s="29"/>
      <c r="AI146" s="3"/>
      <c r="AJ146" s="19"/>
      <c r="AK146" s="30"/>
      <c r="AL146" s="21"/>
      <c r="AM146" s="21"/>
      <c r="AN146" s="30"/>
      <c r="AO146" s="21"/>
      <c r="AP146" s="19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0.0173123961211547</v>
      </c>
      <c r="AU146" s="27">
        <f t="shared" si="148"/>
        <v>28.47</v>
      </c>
      <c r="AV146" s="1">
        <f t="shared" si="149"/>
        <v>0.3</v>
      </c>
      <c r="AW146" s="2">
        <f t="shared" si="154"/>
        <v>1.73333333333333</v>
      </c>
      <c r="AX146" s="1">
        <f t="shared" si="150"/>
        <v>1717.20756881136</v>
      </c>
      <c r="AZ146" s="2">
        <f t="shared" si="155"/>
        <v>0.00833333333333333</v>
      </c>
      <c r="BA146" s="1">
        <f t="shared" si="151"/>
        <v>8.25580561928536</v>
      </c>
    </row>
    <row r="147" s="1" customFormat="1" spans="1:53">
      <c r="A147" s="6"/>
      <c r="B147" s="6"/>
      <c r="C147" s="9">
        <v>8</v>
      </c>
      <c r="D147" s="12">
        <v>19.9360789187097</v>
      </c>
      <c r="E147" s="13">
        <f t="shared" si="152"/>
        <v>20.7293627593548</v>
      </c>
      <c r="F147" s="9" t="s">
        <v>107</v>
      </c>
      <c r="G147" s="6">
        <v>9</v>
      </c>
      <c r="H147" s="11">
        <f t="shared" si="135"/>
        <v>19.9360789187097</v>
      </c>
      <c r="I147" s="11">
        <f t="shared" si="136"/>
        <v>293.08607891871</v>
      </c>
      <c r="J147" s="11">
        <f t="shared" si="137"/>
        <v>0.19689901717222</v>
      </c>
      <c r="K147" s="11">
        <f t="shared" si="138"/>
        <v>28.47</v>
      </c>
      <c r="L147" s="11">
        <f t="shared" si="139"/>
        <v>0.2847</v>
      </c>
      <c r="M147" s="6" t="s">
        <v>107</v>
      </c>
      <c r="N147" s="6"/>
      <c r="O147" s="11">
        <f t="shared" si="153"/>
        <v>1.04832588309004</v>
      </c>
      <c r="P147" s="11">
        <f t="shared" si="140"/>
        <v>0.206414336056629</v>
      </c>
      <c r="Q147" s="17">
        <f t="shared" si="141"/>
        <v>0.0619243008169887</v>
      </c>
      <c r="R147" s="11">
        <f t="shared" si="142"/>
        <v>0.08541</v>
      </c>
      <c r="S147" s="18">
        <f t="shared" si="143"/>
        <v>0.725024011438809</v>
      </c>
      <c r="T147" s="3">
        <v>0.01</v>
      </c>
      <c r="U147" s="19">
        <f t="shared" si="144"/>
        <v>0.00725024011438809</v>
      </c>
      <c r="V147" s="18"/>
      <c r="W147" s="3"/>
      <c r="X147" s="3"/>
      <c r="Y147" s="20"/>
      <c r="Z147" s="3"/>
      <c r="AA147" s="21"/>
      <c r="AB147" s="3"/>
      <c r="AC147" s="3"/>
      <c r="AD147" s="21"/>
      <c r="AE147" s="18">
        <v>0.005</v>
      </c>
      <c r="AF147" s="3">
        <v>0.49</v>
      </c>
      <c r="AG147" s="19">
        <f t="shared" si="145"/>
        <v>0.00245</v>
      </c>
      <c r="AH147" s="29"/>
      <c r="AI147" s="3"/>
      <c r="AJ147" s="19"/>
      <c r="AK147" s="30"/>
      <c r="AL147" s="21"/>
      <c r="AM147" s="21"/>
      <c r="AN147" s="30"/>
      <c r="AO147" s="21"/>
      <c r="AP147" s="19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0.0172002401143881</v>
      </c>
      <c r="AU147" s="27">
        <f t="shared" si="148"/>
        <v>28.47</v>
      </c>
      <c r="AV147" s="1">
        <f t="shared" si="149"/>
        <v>0.3</v>
      </c>
      <c r="AW147" s="2">
        <f t="shared" si="154"/>
        <v>1.73333333333333</v>
      </c>
      <c r="AX147" s="1">
        <f t="shared" si="150"/>
        <v>1706.08287282129</v>
      </c>
      <c r="AZ147" s="2">
        <f t="shared" si="155"/>
        <v>0.00833333333333333</v>
      </c>
      <c r="BA147" s="1">
        <f t="shared" si="151"/>
        <v>8.20232150394853</v>
      </c>
    </row>
    <row r="148" s="1" customFormat="1" spans="1:53">
      <c r="A148" s="6"/>
      <c r="B148" s="6"/>
      <c r="C148" s="9">
        <v>9</v>
      </c>
      <c r="D148" s="12">
        <v>12.79658135</v>
      </c>
      <c r="E148" s="13">
        <f t="shared" si="152"/>
        <v>19.9360789187097</v>
      </c>
      <c r="F148" s="9" t="s">
        <v>107</v>
      </c>
      <c r="G148" s="6">
        <v>10</v>
      </c>
      <c r="H148" s="11">
        <f t="shared" si="135"/>
        <v>12.79658135</v>
      </c>
      <c r="I148" s="11">
        <f t="shared" si="136"/>
        <v>285.94658135</v>
      </c>
      <c r="J148" s="11">
        <f t="shared" si="137"/>
        <v>0.0859027607176706</v>
      </c>
      <c r="K148" s="11">
        <f t="shared" si="138"/>
        <v>28.47</v>
      </c>
      <c r="L148" s="11">
        <f t="shared" si="139"/>
        <v>0.2847</v>
      </c>
      <c r="M148" s="6" t="s">
        <v>107</v>
      </c>
      <c r="N148" s="6"/>
      <c r="O148" s="11">
        <f t="shared" si="153"/>
        <v>1.12661154703342</v>
      </c>
      <c r="P148" s="11">
        <f t="shared" si="140"/>
        <v>0.0967790421465761</v>
      </c>
      <c r="Q148" s="17">
        <f t="shared" si="141"/>
        <v>0.0290337126439728</v>
      </c>
      <c r="R148" s="11">
        <f t="shared" si="142"/>
        <v>0.08541</v>
      </c>
      <c r="S148" s="18">
        <f t="shared" si="143"/>
        <v>0.339933411122501</v>
      </c>
      <c r="T148" s="3">
        <v>0.01</v>
      </c>
      <c r="U148" s="19">
        <f t="shared" si="144"/>
        <v>0.00339933411122501</v>
      </c>
      <c r="V148" s="18"/>
      <c r="W148" s="3"/>
      <c r="X148" s="3"/>
      <c r="Y148" s="20"/>
      <c r="Z148" s="3"/>
      <c r="AA148" s="21"/>
      <c r="AB148" s="3"/>
      <c r="AC148" s="3"/>
      <c r="AD148" s="21"/>
      <c r="AE148" s="18">
        <v>0.001</v>
      </c>
      <c r="AF148" s="3">
        <v>0.49</v>
      </c>
      <c r="AG148" s="19">
        <f t="shared" si="145"/>
        <v>0.00049</v>
      </c>
      <c r="AH148" s="29"/>
      <c r="AI148" s="3"/>
      <c r="AJ148" s="19"/>
      <c r="AK148" s="30"/>
      <c r="AL148" s="21"/>
      <c r="AM148" s="21"/>
      <c r="AN148" s="30"/>
      <c r="AO148" s="21"/>
      <c r="AP148" s="19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0.00888933411122501</v>
      </c>
      <c r="AU148" s="27">
        <f t="shared" si="148"/>
        <v>28.47</v>
      </c>
      <c r="AV148" s="1">
        <f t="shared" si="149"/>
        <v>0.3</v>
      </c>
      <c r="AW148" s="2">
        <f t="shared" si="154"/>
        <v>1.73333333333333</v>
      </c>
      <c r="AX148" s="1">
        <f t="shared" si="150"/>
        <v>881.728428038671</v>
      </c>
      <c r="AZ148" s="2">
        <f t="shared" si="155"/>
        <v>0.00833333333333333</v>
      </c>
      <c r="BA148" s="1">
        <f t="shared" si="151"/>
        <v>4.23907898095515</v>
      </c>
    </row>
    <row r="149" s="1" customFormat="1" spans="1:53">
      <c r="A149" s="6"/>
      <c r="B149" s="6"/>
      <c r="C149" s="9">
        <v>10</v>
      </c>
      <c r="D149" s="12">
        <v>4.97707963667742</v>
      </c>
      <c r="E149" s="13">
        <f t="shared" si="152"/>
        <v>12.79658135</v>
      </c>
      <c r="F149" s="9" t="s">
        <v>107</v>
      </c>
      <c r="G149" s="6">
        <v>11</v>
      </c>
      <c r="H149" s="11">
        <f t="shared" si="135"/>
        <v>4.97707963667742</v>
      </c>
      <c r="I149" s="11">
        <f t="shared" si="136"/>
        <v>278.127079636677</v>
      </c>
      <c r="J149" s="11">
        <f t="shared" si="137"/>
        <v>0.0329791309547071</v>
      </c>
      <c r="K149" s="11">
        <f t="shared" si="138"/>
        <v>28.47</v>
      </c>
      <c r="L149" s="11">
        <f t="shared" si="139"/>
        <v>0.2847</v>
      </c>
      <c r="M149" s="6" t="s">
        <v>109</v>
      </c>
      <c r="N149" s="11">
        <f>(O148-P148)*$C$24/100</f>
        <v>0.978340879642497</v>
      </c>
      <c r="O149" s="11">
        <f t="shared" si="153"/>
        <v>0.336191625244342</v>
      </c>
      <c r="P149" s="11">
        <f t="shared" si="140"/>
        <v>0.011087307634809</v>
      </c>
      <c r="Q149" s="17">
        <f t="shared" si="141"/>
        <v>0.00332619229044269</v>
      </c>
      <c r="R149" s="11">
        <f t="shared" si="142"/>
        <v>0.08541</v>
      </c>
      <c r="S149" s="18">
        <f t="shared" si="143"/>
        <v>0.0389438273087775</v>
      </c>
      <c r="T149" s="3">
        <v>0.01</v>
      </c>
      <c r="U149" s="19">
        <f t="shared" si="144"/>
        <v>0.000389438273087775</v>
      </c>
      <c r="V149" s="18"/>
      <c r="W149" s="3"/>
      <c r="X149" s="3"/>
      <c r="Y149" s="20"/>
      <c r="Z149" s="3"/>
      <c r="AA149" s="21"/>
      <c r="AB149" s="3"/>
      <c r="AC149" s="3"/>
      <c r="AD149" s="21"/>
      <c r="AE149" s="18">
        <v>0.001</v>
      </c>
      <c r="AF149" s="3">
        <v>0.49</v>
      </c>
      <c r="AG149" s="19">
        <f t="shared" si="145"/>
        <v>0.00049</v>
      </c>
      <c r="AH149" s="29"/>
      <c r="AI149" s="3"/>
      <c r="AJ149" s="19"/>
      <c r="AK149" s="30"/>
      <c r="AL149" s="21"/>
      <c r="AM149" s="21"/>
      <c r="AN149" s="30"/>
      <c r="AO149" s="21"/>
      <c r="AP149" s="19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0.00587943827308778</v>
      </c>
      <c r="AU149" s="27">
        <f t="shared" si="148"/>
        <v>28.47</v>
      </c>
      <c r="AV149" s="1">
        <f t="shared" si="149"/>
        <v>0.3</v>
      </c>
      <c r="AW149" s="2">
        <f t="shared" si="154"/>
        <v>1.73333333333333</v>
      </c>
      <c r="AX149" s="1">
        <f t="shared" si="150"/>
        <v>583.178424999674</v>
      </c>
      <c r="AZ149" s="2">
        <f t="shared" si="155"/>
        <v>0.00833333333333333</v>
      </c>
      <c r="BA149" s="1">
        <f t="shared" si="151"/>
        <v>2.80374242788305</v>
      </c>
    </row>
    <row r="150" s="1" customFormat="1" spans="1:54">
      <c r="A150" s="6"/>
      <c r="B150" s="6"/>
      <c r="C150" s="9">
        <v>11</v>
      </c>
      <c r="D150" s="12">
        <v>-5.1210845399</v>
      </c>
      <c r="E150" s="13">
        <f t="shared" si="152"/>
        <v>4.97707963667742</v>
      </c>
      <c r="F150" s="9" t="s">
        <v>109</v>
      </c>
      <c r="G150" s="6">
        <v>12</v>
      </c>
      <c r="H150" s="11">
        <f t="shared" si="135"/>
        <v>-5.1210845399</v>
      </c>
      <c r="I150" s="11">
        <f t="shared" si="136"/>
        <v>268.0289154601</v>
      </c>
      <c r="J150" s="11">
        <f t="shared" si="137"/>
        <v>0.00881901317702977</v>
      </c>
      <c r="K150" s="11">
        <f t="shared" si="138"/>
        <v>28.47</v>
      </c>
      <c r="L150" s="11">
        <f t="shared" si="139"/>
        <v>0.2847</v>
      </c>
      <c r="M150" s="6" t="s">
        <v>107</v>
      </c>
      <c r="N150" s="6"/>
      <c r="O150" s="11">
        <f t="shared" si="153"/>
        <v>0.609804317609533</v>
      </c>
      <c r="P150" s="11">
        <f t="shared" si="140"/>
        <v>0.00537787231240812</v>
      </c>
      <c r="Q150" s="17">
        <f t="shared" si="141"/>
        <v>0.00161336169372244</v>
      </c>
      <c r="R150" s="11">
        <f t="shared" si="142"/>
        <v>0.08541</v>
      </c>
      <c r="S150" s="18">
        <f t="shared" si="143"/>
        <v>0.0188896112132354</v>
      </c>
      <c r="T150" s="3">
        <v>0.01</v>
      </c>
      <c r="U150" s="19">
        <f t="shared" si="144"/>
        <v>0.000188896112132354</v>
      </c>
      <c r="V150" s="18"/>
      <c r="W150" s="3"/>
      <c r="X150" s="3"/>
      <c r="Y150" s="20"/>
      <c r="Z150" s="3"/>
      <c r="AA150" s="21"/>
      <c r="AB150" s="3"/>
      <c r="AC150" s="3"/>
      <c r="AD150" s="21"/>
      <c r="AE150" s="18">
        <v>0.001</v>
      </c>
      <c r="AF150" s="3">
        <v>0.49</v>
      </c>
      <c r="AG150" s="19">
        <f t="shared" si="145"/>
        <v>0.00049</v>
      </c>
      <c r="AH150" s="29"/>
      <c r="AI150" s="3"/>
      <c r="AJ150" s="19"/>
      <c r="AK150" s="30"/>
      <c r="AL150" s="21"/>
      <c r="AM150" s="21"/>
      <c r="AN150" s="30"/>
      <c r="AO150" s="21"/>
      <c r="AP150" s="19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0.00567889611213235</v>
      </c>
      <c r="AU150" s="27">
        <f t="shared" si="148"/>
        <v>28.47</v>
      </c>
      <c r="AV150" s="1">
        <f t="shared" si="149"/>
        <v>0.3</v>
      </c>
      <c r="AW150" s="2">
        <f t="shared" si="154"/>
        <v>1.73333333333333</v>
      </c>
      <c r="AX150" s="1">
        <f t="shared" si="150"/>
        <v>563.28675233643</v>
      </c>
      <c r="AY150" s="1">
        <f>SUM(AX139:AX150)</f>
        <v>11512.2590320612</v>
      </c>
      <c r="AZ150" s="2">
        <f t="shared" si="155"/>
        <v>0.00833333333333333</v>
      </c>
      <c r="BA150" s="1">
        <f t="shared" si="151"/>
        <v>2.70810938623284</v>
      </c>
      <c r="BB150" s="1">
        <f>SUM(BA139:BA150)</f>
        <v>55.3473991926021</v>
      </c>
    </row>
    <row r="151" s="1" customFormat="1" spans="1:46">
      <c r="A151" s="6"/>
      <c r="B151" s="6"/>
      <c r="C151" s="9">
        <v>12</v>
      </c>
      <c r="D151" s="12">
        <v>-13.4042680751613</v>
      </c>
      <c r="E151" s="13">
        <f t="shared" si="152"/>
        <v>-5.1210845399</v>
      </c>
      <c r="F151" s="9" t="s">
        <v>107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6" t="s">
        <v>77</v>
      </c>
      <c r="T152" s="16"/>
      <c r="U152" s="16"/>
      <c r="V152" s="16" t="s">
        <v>78</v>
      </c>
      <c r="W152" s="16"/>
      <c r="X152" s="16"/>
      <c r="Y152" s="16" t="s">
        <v>79</v>
      </c>
      <c r="Z152" s="16"/>
      <c r="AA152" s="16"/>
      <c r="AB152" s="16" t="s">
        <v>80</v>
      </c>
      <c r="AC152" s="16"/>
      <c r="AD152" s="16"/>
      <c r="AE152" s="16" t="s">
        <v>81</v>
      </c>
      <c r="AF152" s="16"/>
      <c r="AG152" s="16"/>
      <c r="AH152" s="16" t="s">
        <v>82</v>
      </c>
      <c r="AI152" s="16"/>
      <c r="AJ152" s="16"/>
      <c r="AK152" s="22" t="s">
        <v>114</v>
      </c>
      <c r="AL152" s="23"/>
      <c r="AM152" s="24"/>
      <c r="AN152" s="23" t="s">
        <v>115</v>
      </c>
      <c r="AO152" s="23"/>
      <c r="AP152" s="24"/>
      <c r="AQ152" s="16" t="s">
        <v>84</v>
      </c>
      <c r="AR152" s="16"/>
      <c r="AS152" s="16"/>
      <c r="AT152" s="2"/>
    </row>
    <row r="153" s="1" customFormat="1" spans="1:50">
      <c r="A153" s="8" t="s">
        <v>51</v>
      </c>
      <c r="B153" s="8"/>
      <c r="C153" s="9" t="s">
        <v>85</v>
      </c>
      <c r="D153" s="9" t="s">
        <v>86</v>
      </c>
      <c r="E153" s="9" t="s">
        <v>87</v>
      </c>
      <c r="F153" s="9" t="s">
        <v>88</v>
      </c>
      <c r="G153" s="6" t="s">
        <v>85</v>
      </c>
      <c r="H153" s="6" t="s">
        <v>87</v>
      </c>
      <c r="I153" s="6" t="s">
        <v>89</v>
      </c>
      <c r="J153" s="6" t="s">
        <v>90</v>
      </c>
      <c r="K153" s="15" t="s">
        <v>91</v>
      </c>
      <c r="L153" s="15" t="s">
        <v>92</v>
      </c>
      <c r="M153" s="6" t="s">
        <v>93</v>
      </c>
      <c r="N153" s="15" t="s">
        <v>94</v>
      </c>
      <c r="O153" s="6" t="s">
        <v>95</v>
      </c>
      <c r="P153" s="6" t="s">
        <v>96</v>
      </c>
      <c r="Q153" s="15" t="s">
        <v>97</v>
      </c>
      <c r="R153" s="15" t="s">
        <v>98</v>
      </c>
      <c r="S153" s="4" t="s">
        <v>99</v>
      </c>
      <c r="T153" s="3" t="s">
        <v>100</v>
      </c>
      <c r="U153" s="3"/>
      <c r="V153" s="4" t="s">
        <v>99</v>
      </c>
      <c r="W153" s="3" t="s">
        <v>100</v>
      </c>
      <c r="X153" s="3"/>
      <c r="Y153" s="4" t="s">
        <v>99</v>
      </c>
      <c r="Z153" s="3" t="s">
        <v>100</v>
      </c>
      <c r="AA153" s="3"/>
      <c r="AB153" s="4" t="s">
        <v>99</v>
      </c>
      <c r="AC153" s="3" t="s">
        <v>100</v>
      </c>
      <c r="AD153" s="3"/>
      <c r="AE153" s="4" t="s">
        <v>99</v>
      </c>
      <c r="AF153" s="3" t="s">
        <v>100</v>
      </c>
      <c r="AG153" s="3"/>
      <c r="AH153" s="4" t="s">
        <v>99</v>
      </c>
      <c r="AI153" s="3" t="s">
        <v>100</v>
      </c>
      <c r="AJ153" s="3"/>
      <c r="AK153" s="4" t="s">
        <v>99</v>
      </c>
      <c r="AL153" s="3" t="s">
        <v>100</v>
      </c>
      <c r="AM153" s="3"/>
      <c r="AN153" s="4" t="s">
        <v>99</v>
      </c>
      <c r="AO153" s="3" t="s">
        <v>100</v>
      </c>
      <c r="AP153" s="3"/>
      <c r="AQ153" s="25" t="s">
        <v>99</v>
      </c>
      <c r="AR153" s="25" t="s">
        <v>100</v>
      </c>
      <c r="AS153" s="25"/>
      <c r="AT153" s="2" t="s">
        <v>101</v>
      </c>
      <c r="AU153" s="1" t="s">
        <v>102</v>
      </c>
      <c r="AV153" s="1" t="s">
        <v>70</v>
      </c>
      <c r="AW153" s="1" t="s">
        <v>103</v>
      </c>
      <c r="AX153" s="1" t="s">
        <v>104</v>
      </c>
    </row>
    <row r="154" s="1" customFormat="1" spans="1:52">
      <c r="A154" s="6" t="s">
        <v>105</v>
      </c>
      <c r="B154" s="6">
        <f>F13</f>
        <v>910.8575</v>
      </c>
      <c r="C154" s="9" t="s">
        <v>106</v>
      </c>
      <c r="D154" s="10">
        <v>-9</v>
      </c>
      <c r="E154" s="9"/>
      <c r="F154" s="9"/>
      <c r="G154" s="6">
        <v>1</v>
      </c>
      <c r="H154" s="11">
        <f t="shared" ref="H154:H165" si="156">E155</f>
        <v>-9</v>
      </c>
      <c r="I154" s="11">
        <f t="shared" ref="I154:I165" si="157">H154+273.15</f>
        <v>264.15</v>
      </c>
      <c r="J154" s="11">
        <f t="shared" ref="J154:J165" si="158">EXP(($C$18*(I154-$C$16))/($C$19*I154*$C$16))</f>
        <v>0.0051730365778654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107</v>
      </c>
      <c r="N154" s="6"/>
      <c r="O154" s="11">
        <f>L154</f>
        <v>0.759047916666667</v>
      </c>
      <c r="P154" s="11">
        <f t="shared" ref="P154:P165" si="161">O154*J154</f>
        <v>0.0039265826372692</v>
      </c>
      <c r="Q154" s="17">
        <f t="shared" ref="Q154:Q165" si="162">P154*$B$156</f>
        <v>0.00102091148568999</v>
      </c>
      <c r="R154" s="11">
        <f t="shared" ref="R154:R165" si="163">L154*$B$156</f>
        <v>0.197352458333333</v>
      </c>
      <c r="S154" s="18">
        <f t="shared" ref="S154:S165" si="164">Q154/R154</f>
        <v>0.00517303657786541</v>
      </c>
      <c r="T154" s="3">
        <v>0.01</v>
      </c>
      <c r="U154" s="19">
        <f t="shared" ref="U154:U165" si="165">S154*T154</f>
        <v>5.17303657786541e-5</v>
      </c>
      <c r="V154" s="18"/>
      <c r="W154" s="3"/>
      <c r="X154" s="3"/>
      <c r="Y154" s="20"/>
      <c r="Z154" s="3"/>
      <c r="AA154" s="21"/>
      <c r="AB154" s="3"/>
      <c r="AC154" s="3"/>
      <c r="AD154" s="21"/>
      <c r="AE154" s="18">
        <v>0.001</v>
      </c>
      <c r="AF154" s="3">
        <v>0.49</v>
      </c>
      <c r="AG154" s="19">
        <f t="shared" ref="AG154:AG165" si="166">AF154*AE154</f>
        <v>0.00049</v>
      </c>
      <c r="AH154" s="29"/>
      <c r="AI154" s="3"/>
      <c r="AJ154" s="19"/>
      <c r="AK154" s="30"/>
      <c r="AL154" s="21"/>
      <c r="AM154" s="21"/>
      <c r="AN154" s="30"/>
      <c r="AO154" s="21"/>
      <c r="AP154" s="19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0.00554173036577865</v>
      </c>
      <c r="AU154" s="27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0.975</v>
      </c>
      <c r="AX154" s="1">
        <f t="shared" ref="AX154:AX165" si="172">AW154*10000*AV154*0.67*AU154*AT154</f>
        <v>714.442613080583</v>
      </c>
      <c r="AZ154" s="2"/>
    </row>
    <row r="155" s="1" customFormat="1" spans="1:52">
      <c r="A155" s="6" t="s">
        <v>108</v>
      </c>
      <c r="B155" s="6">
        <v>1</v>
      </c>
      <c r="C155" s="9">
        <v>1</v>
      </c>
      <c r="D155" s="12">
        <v>-13.9462405103226</v>
      </c>
      <c r="E155" s="13">
        <f t="shared" ref="E155:E166" si="173">D154</f>
        <v>-9</v>
      </c>
      <c r="F155" s="9" t="s">
        <v>107</v>
      </c>
      <c r="G155" s="6">
        <v>2</v>
      </c>
      <c r="H155" s="11">
        <f t="shared" si="156"/>
        <v>-13.9462405103226</v>
      </c>
      <c r="I155" s="11">
        <f t="shared" si="157"/>
        <v>259.203759489677</v>
      </c>
      <c r="J155" s="11">
        <f t="shared" si="158"/>
        <v>0.00256014827149118</v>
      </c>
      <c r="K155" s="11">
        <f t="shared" si="159"/>
        <v>75.9047916666667</v>
      </c>
      <c r="L155" s="11">
        <f t="shared" si="160"/>
        <v>0.759047916666667</v>
      </c>
      <c r="M155" s="6" t="s">
        <v>107</v>
      </c>
      <c r="N155" s="6"/>
      <c r="O155" s="11">
        <f t="shared" ref="O155:O165" si="174">L155+O154-P154-N155</f>
        <v>1.51416925069606</v>
      </c>
      <c r="P155" s="11">
        <f t="shared" si="161"/>
        <v>0.00387649778991463</v>
      </c>
      <c r="Q155" s="17">
        <f t="shared" si="162"/>
        <v>0.0010078894253778</v>
      </c>
      <c r="R155" s="11">
        <f t="shared" si="163"/>
        <v>0.197352458333333</v>
      </c>
      <c r="S155" s="18">
        <f t="shared" si="164"/>
        <v>0.0051070528023292</v>
      </c>
      <c r="T155" s="3">
        <v>0.01</v>
      </c>
      <c r="U155" s="19">
        <f t="shared" si="165"/>
        <v>5.1070528023292e-5</v>
      </c>
      <c r="V155" s="18"/>
      <c r="W155" s="3"/>
      <c r="X155" s="3"/>
      <c r="Y155" s="20"/>
      <c r="Z155" s="3"/>
      <c r="AA155" s="21"/>
      <c r="AB155" s="3"/>
      <c r="AC155" s="3"/>
      <c r="AD155" s="21"/>
      <c r="AE155" s="18">
        <v>0.001</v>
      </c>
      <c r="AF155" s="3">
        <v>0.49</v>
      </c>
      <c r="AG155" s="19">
        <f t="shared" si="166"/>
        <v>0.00049</v>
      </c>
      <c r="AH155" s="29"/>
      <c r="AI155" s="3"/>
      <c r="AJ155" s="19"/>
      <c r="AK155" s="30"/>
      <c r="AL155" s="21"/>
      <c r="AM155" s="21"/>
      <c r="AN155" s="30"/>
      <c r="AO155" s="21"/>
      <c r="AP155" s="19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0.00554107052802329</v>
      </c>
      <c r="AU155" s="27">
        <f t="shared" si="169"/>
        <v>75.9047916666667</v>
      </c>
      <c r="AV155" s="1">
        <f t="shared" si="170"/>
        <v>0.26</v>
      </c>
      <c r="AW155" s="2">
        <f t="shared" si="171"/>
        <v>0.975</v>
      </c>
      <c r="AX155" s="1">
        <f t="shared" si="172"/>
        <v>714.357546471593</v>
      </c>
      <c r="AZ155" s="2"/>
    </row>
    <row r="156" s="1" customFormat="1" spans="1:52">
      <c r="A156" s="6" t="s">
        <v>70</v>
      </c>
      <c r="B156" s="6">
        <v>0.26</v>
      </c>
      <c r="C156" s="9">
        <v>2</v>
      </c>
      <c r="D156" s="12">
        <v>-7.79375233910714</v>
      </c>
      <c r="E156" s="13">
        <f t="shared" si="173"/>
        <v>-13.9462405103226</v>
      </c>
      <c r="F156" s="9" t="s">
        <v>107</v>
      </c>
      <c r="G156" s="6">
        <v>3</v>
      </c>
      <c r="H156" s="11">
        <f t="shared" si="156"/>
        <v>-7.79375233910714</v>
      </c>
      <c r="I156" s="11">
        <f t="shared" si="157"/>
        <v>265.356247660893</v>
      </c>
      <c r="J156" s="11">
        <f t="shared" si="158"/>
        <v>0.00611668706037489</v>
      </c>
      <c r="K156" s="11">
        <f t="shared" si="159"/>
        <v>75.9047916666667</v>
      </c>
      <c r="L156" s="11">
        <f t="shared" si="160"/>
        <v>0.759047916666667</v>
      </c>
      <c r="M156" s="6" t="s">
        <v>107</v>
      </c>
      <c r="N156" s="6"/>
      <c r="O156" s="11">
        <f t="shared" si="174"/>
        <v>2.26934066957282</v>
      </c>
      <c r="P156" s="11">
        <f t="shared" si="161"/>
        <v>0.0138808467091585</v>
      </c>
      <c r="Q156" s="17">
        <f t="shared" si="162"/>
        <v>0.00360902014438122</v>
      </c>
      <c r="R156" s="11">
        <f t="shared" si="163"/>
        <v>0.197352458333333</v>
      </c>
      <c r="S156" s="18">
        <f t="shared" si="164"/>
        <v>0.0182871810914334</v>
      </c>
      <c r="T156" s="3">
        <v>0.01</v>
      </c>
      <c r="U156" s="19">
        <f t="shared" si="165"/>
        <v>0.000182871810914334</v>
      </c>
      <c r="V156" s="18"/>
      <c r="W156" s="3"/>
      <c r="X156" s="3"/>
      <c r="Y156" s="20"/>
      <c r="Z156" s="3"/>
      <c r="AA156" s="21"/>
      <c r="AB156" s="3"/>
      <c r="AC156" s="3"/>
      <c r="AD156" s="21"/>
      <c r="AE156" s="18">
        <v>0.001</v>
      </c>
      <c r="AF156" s="3">
        <v>0.49</v>
      </c>
      <c r="AG156" s="19">
        <f t="shared" si="166"/>
        <v>0.00049</v>
      </c>
      <c r="AH156" s="29"/>
      <c r="AI156" s="3"/>
      <c r="AJ156" s="19"/>
      <c r="AK156" s="30"/>
      <c r="AL156" s="21"/>
      <c r="AM156" s="21"/>
      <c r="AN156" s="30"/>
      <c r="AO156" s="21"/>
      <c r="AP156" s="19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0.00567287181091433</v>
      </c>
      <c r="AU156" s="27">
        <f t="shared" si="169"/>
        <v>75.9047916666667</v>
      </c>
      <c r="AV156" s="1">
        <f t="shared" si="170"/>
        <v>0.26</v>
      </c>
      <c r="AW156" s="2">
        <f t="shared" si="171"/>
        <v>0.975</v>
      </c>
      <c r="AX156" s="1">
        <f t="shared" si="172"/>
        <v>731.349432893483</v>
      </c>
      <c r="AZ156" s="2"/>
    </row>
    <row r="157" s="1" customFormat="1" spans="1:52">
      <c r="A157" s="6"/>
      <c r="B157" s="6"/>
      <c r="C157" s="9">
        <v>3</v>
      </c>
      <c r="D157" s="12">
        <v>4.73007431683871</v>
      </c>
      <c r="E157" s="13">
        <f t="shared" si="173"/>
        <v>-7.79375233910714</v>
      </c>
      <c r="F157" s="9" t="s">
        <v>107</v>
      </c>
      <c r="G157" s="6">
        <v>4</v>
      </c>
      <c r="H157" s="11">
        <f t="shared" si="156"/>
        <v>4.73007431683871</v>
      </c>
      <c r="I157" s="11">
        <f t="shared" si="157"/>
        <v>277.880074316839</v>
      </c>
      <c r="J157" s="11">
        <f t="shared" si="158"/>
        <v>0.0319686671050484</v>
      </c>
      <c r="K157" s="11">
        <f t="shared" si="159"/>
        <v>75.9047916666667</v>
      </c>
      <c r="L157" s="11">
        <f t="shared" si="160"/>
        <v>0.759047916666667</v>
      </c>
      <c r="M157" s="6" t="s">
        <v>107</v>
      </c>
      <c r="N157" s="6"/>
      <c r="O157" s="11">
        <f t="shared" si="174"/>
        <v>3.01450773953033</v>
      </c>
      <c r="P157" s="11">
        <f t="shared" si="161"/>
        <v>0.0963697944106368</v>
      </c>
      <c r="Q157" s="17">
        <f t="shared" si="162"/>
        <v>0.0250561465467656</v>
      </c>
      <c r="R157" s="11">
        <f t="shared" si="163"/>
        <v>0.197352458333333</v>
      </c>
      <c r="S157" s="18">
        <f t="shared" si="164"/>
        <v>0.126961410860386</v>
      </c>
      <c r="T157" s="3">
        <v>0.01</v>
      </c>
      <c r="U157" s="19">
        <f t="shared" si="165"/>
        <v>0.00126961410860386</v>
      </c>
      <c r="V157" s="18"/>
      <c r="W157" s="3"/>
      <c r="X157" s="3"/>
      <c r="Y157" s="20"/>
      <c r="Z157" s="3"/>
      <c r="AA157" s="21"/>
      <c r="AB157" s="3"/>
      <c r="AC157" s="3"/>
      <c r="AD157" s="21"/>
      <c r="AE157" s="18">
        <v>0.001</v>
      </c>
      <c r="AF157" s="3">
        <v>0.49</v>
      </c>
      <c r="AG157" s="19">
        <f t="shared" si="166"/>
        <v>0.00049</v>
      </c>
      <c r="AH157" s="29"/>
      <c r="AI157" s="3"/>
      <c r="AJ157" s="19"/>
      <c r="AK157" s="30"/>
      <c r="AL157" s="21"/>
      <c r="AM157" s="21"/>
      <c r="AN157" s="30"/>
      <c r="AO157" s="21"/>
      <c r="AP157" s="19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0.00675961410860386</v>
      </c>
      <c r="AU157" s="27">
        <f t="shared" si="169"/>
        <v>75.9047916666667</v>
      </c>
      <c r="AV157" s="1">
        <f t="shared" si="170"/>
        <v>0.26</v>
      </c>
      <c r="AW157" s="2">
        <f t="shared" si="171"/>
        <v>0.975</v>
      </c>
      <c r="AX157" s="1">
        <f t="shared" si="172"/>
        <v>871.452786117059</v>
      </c>
      <c r="AZ157" s="2"/>
    </row>
    <row r="158" s="1" customFormat="1" spans="1:52">
      <c r="A158" s="6"/>
      <c r="B158" s="6"/>
      <c r="C158" s="9">
        <v>4</v>
      </c>
      <c r="D158" s="12">
        <v>9.1227085907</v>
      </c>
      <c r="E158" s="13">
        <f t="shared" si="173"/>
        <v>4.73007431683871</v>
      </c>
      <c r="F158" s="9" t="s">
        <v>107</v>
      </c>
      <c r="G158" s="6">
        <v>5</v>
      </c>
      <c r="H158" s="11">
        <f t="shared" si="156"/>
        <v>9.1227085907</v>
      </c>
      <c r="I158" s="11">
        <f t="shared" si="157"/>
        <v>282.2727085907</v>
      </c>
      <c r="J158" s="11">
        <f t="shared" si="158"/>
        <v>0.0551485207472241</v>
      </c>
      <c r="K158" s="11">
        <f t="shared" si="159"/>
        <v>75.9047916666667</v>
      </c>
      <c r="L158" s="11">
        <f t="shared" si="160"/>
        <v>0.759047916666667</v>
      </c>
      <c r="M158" s="6" t="s">
        <v>109</v>
      </c>
      <c r="N158" s="11">
        <f>(O157-P157)*$C$24/100</f>
        <v>2.7722310478637</v>
      </c>
      <c r="O158" s="11">
        <f t="shared" si="174"/>
        <v>0.904954813922652</v>
      </c>
      <c r="P158" s="11">
        <f t="shared" si="161"/>
        <v>0.0499069193309137</v>
      </c>
      <c r="Q158" s="17">
        <f t="shared" si="162"/>
        <v>0.0129757990260376</v>
      </c>
      <c r="R158" s="11">
        <f t="shared" si="163"/>
        <v>0.197352458333333</v>
      </c>
      <c r="S158" s="18">
        <f t="shared" si="164"/>
        <v>0.0657493660612077</v>
      </c>
      <c r="T158" s="3">
        <v>0.01</v>
      </c>
      <c r="U158" s="19">
        <f t="shared" si="165"/>
        <v>0.000657493660612077</v>
      </c>
      <c r="V158" s="18"/>
      <c r="W158" s="3"/>
      <c r="X158" s="3"/>
      <c r="Y158" s="20"/>
      <c r="Z158" s="3"/>
      <c r="AA158" s="21"/>
      <c r="AB158" s="3"/>
      <c r="AC158" s="3"/>
      <c r="AD158" s="21"/>
      <c r="AE158" s="18">
        <v>0.005</v>
      </c>
      <c r="AF158" s="3">
        <v>0.49</v>
      </c>
      <c r="AG158" s="19">
        <f t="shared" si="166"/>
        <v>0.00245</v>
      </c>
      <c r="AH158" s="29"/>
      <c r="AI158" s="3"/>
      <c r="AJ158" s="19"/>
      <c r="AK158" s="30"/>
      <c r="AL158" s="21"/>
      <c r="AM158" s="21"/>
      <c r="AN158" s="30"/>
      <c r="AO158" s="21"/>
      <c r="AP158" s="19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0.0106074936606121</v>
      </c>
      <c r="AU158" s="27">
        <f t="shared" si="169"/>
        <v>75.9047916666667</v>
      </c>
      <c r="AV158" s="1">
        <f t="shared" si="170"/>
        <v>0.26</v>
      </c>
      <c r="AW158" s="2">
        <f t="shared" si="171"/>
        <v>0.975</v>
      </c>
      <c r="AX158" s="1">
        <f t="shared" si="172"/>
        <v>1367.52331652978</v>
      </c>
      <c r="AZ158" s="2"/>
    </row>
    <row r="159" s="1" customFormat="1" spans="1:52">
      <c r="A159" s="6"/>
      <c r="B159" s="6"/>
      <c r="C159" s="9">
        <v>5</v>
      </c>
      <c r="D159" s="12">
        <v>13.0996206188065</v>
      </c>
      <c r="E159" s="13">
        <f t="shared" si="173"/>
        <v>9.1227085907</v>
      </c>
      <c r="F159" s="9" t="s">
        <v>109</v>
      </c>
      <c r="G159" s="6">
        <v>6</v>
      </c>
      <c r="H159" s="11">
        <f t="shared" si="156"/>
        <v>13.0996206188065</v>
      </c>
      <c r="I159" s="11">
        <f t="shared" si="157"/>
        <v>286.249620618806</v>
      </c>
      <c r="J159" s="11">
        <f t="shared" si="158"/>
        <v>0.0890559008441994</v>
      </c>
      <c r="K159" s="11">
        <f t="shared" si="159"/>
        <v>75.9047916666667</v>
      </c>
      <c r="L159" s="11">
        <f t="shared" si="160"/>
        <v>0.759047916666667</v>
      </c>
      <c r="M159" s="6" t="s">
        <v>107</v>
      </c>
      <c r="N159" s="6"/>
      <c r="O159" s="11">
        <f t="shared" si="174"/>
        <v>1.6140958112584</v>
      </c>
      <c r="P159" s="11">
        <f t="shared" si="161"/>
        <v>0.143744756520466</v>
      </c>
      <c r="Q159" s="17">
        <f t="shared" si="162"/>
        <v>0.0373736366953212</v>
      </c>
      <c r="R159" s="11">
        <f t="shared" si="163"/>
        <v>0.197352458333333</v>
      </c>
      <c r="S159" s="18">
        <f t="shared" si="164"/>
        <v>0.189375075491567</v>
      </c>
      <c r="T159" s="3">
        <v>0.01</v>
      </c>
      <c r="U159" s="19">
        <f t="shared" si="165"/>
        <v>0.00189375075491567</v>
      </c>
      <c r="V159" s="18"/>
      <c r="W159" s="3"/>
      <c r="X159" s="3"/>
      <c r="Y159" s="20"/>
      <c r="Z159" s="3"/>
      <c r="AA159" s="21"/>
      <c r="AB159" s="3"/>
      <c r="AC159" s="3"/>
      <c r="AD159" s="21"/>
      <c r="AE159" s="18">
        <v>0.005</v>
      </c>
      <c r="AF159" s="3">
        <v>0.49</v>
      </c>
      <c r="AG159" s="19">
        <f t="shared" si="166"/>
        <v>0.00245</v>
      </c>
      <c r="AH159" s="29"/>
      <c r="AI159" s="3"/>
      <c r="AJ159" s="19"/>
      <c r="AK159" s="30"/>
      <c r="AL159" s="21"/>
      <c r="AM159" s="21"/>
      <c r="AN159" s="30"/>
      <c r="AO159" s="21"/>
      <c r="AP159" s="19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0.0118437507549157</v>
      </c>
      <c r="AU159" s="27">
        <f t="shared" si="169"/>
        <v>75.9047916666667</v>
      </c>
      <c r="AV159" s="1">
        <f t="shared" si="170"/>
        <v>0.26</v>
      </c>
      <c r="AW159" s="2">
        <f t="shared" si="171"/>
        <v>0.975</v>
      </c>
      <c r="AX159" s="1">
        <f t="shared" si="172"/>
        <v>1526.90219110437</v>
      </c>
      <c r="AZ159" s="2"/>
    </row>
    <row r="160" s="1" customFormat="1" spans="1:52">
      <c r="A160" s="6"/>
      <c r="B160" s="6"/>
      <c r="C160" s="9">
        <v>6</v>
      </c>
      <c r="D160" s="12">
        <v>18.9785750406667</v>
      </c>
      <c r="E160" s="13">
        <f t="shared" si="173"/>
        <v>13.0996206188065</v>
      </c>
      <c r="F160" s="9" t="s">
        <v>107</v>
      </c>
      <c r="G160" s="6">
        <v>7</v>
      </c>
      <c r="H160" s="11">
        <f t="shared" si="156"/>
        <v>18.9785750406667</v>
      </c>
      <c r="I160" s="11">
        <f t="shared" si="157"/>
        <v>292.128575040667</v>
      </c>
      <c r="J160" s="11">
        <f t="shared" si="158"/>
        <v>0.176584801978598</v>
      </c>
      <c r="K160" s="11">
        <f t="shared" si="159"/>
        <v>75.9047916666667</v>
      </c>
      <c r="L160" s="11">
        <f t="shared" si="160"/>
        <v>0.759047916666667</v>
      </c>
      <c r="M160" s="6" t="s">
        <v>107</v>
      </c>
      <c r="N160" s="6"/>
      <c r="O160" s="11">
        <f t="shared" si="174"/>
        <v>2.22939897140461</v>
      </c>
      <c r="P160" s="11">
        <f t="shared" si="161"/>
        <v>0.393677975896772</v>
      </c>
      <c r="Q160" s="17">
        <f t="shared" si="162"/>
        <v>0.102356273733161</v>
      </c>
      <c r="R160" s="11">
        <f t="shared" si="163"/>
        <v>0.197352458333333</v>
      </c>
      <c r="S160" s="18">
        <f t="shared" si="164"/>
        <v>0.518647067270266</v>
      </c>
      <c r="T160" s="3">
        <v>0.01</v>
      </c>
      <c r="U160" s="19">
        <f t="shared" si="165"/>
        <v>0.00518647067270266</v>
      </c>
      <c r="V160" s="18"/>
      <c r="W160" s="3"/>
      <c r="X160" s="3"/>
      <c r="Y160" s="20"/>
      <c r="Z160" s="3"/>
      <c r="AA160" s="21"/>
      <c r="AB160" s="3"/>
      <c r="AC160" s="3"/>
      <c r="AD160" s="21"/>
      <c r="AE160" s="18">
        <v>0.005</v>
      </c>
      <c r="AF160" s="3">
        <v>0.49</v>
      </c>
      <c r="AG160" s="19">
        <f t="shared" si="166"/>
        <v>0.00245</v>
      </c>
      <c r="AH160" s="29"/>
      <c r="AI160" s="3"/>
      <c r="AJ160" s="19"/>
      <c r="AK160" s="30"/>
      <c r="AL160" s="21"/>
      <c r="AM160" s="21"/>
      <c r="AN160" s="30"/>
      <c r="AO160" s="21"/>
      <c r="AP160" s="19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0.0151364706727027</v>
      </c>
      <c r="AU160" s="27">
        <f t="shared" si="169"/>
        <v>75.9047916666667</v>
      </c>
      <c r="AV160" s="1">
        <f t="shared" si="170"/>
        <v>0.26</v>
      </c>
      <c r="AW160" s="2">
        <f t="shared" si="171"/>
        <v>0.975</v>
      </c>
      <c r="AX160" s="1">
        <f t="shared" si="172"/>
        <v>1951.40126755406</v>
      </c>
      <c r="AZ160" s="2"/>
    </row>
    <row r="161" s="1" customFormat="1" spans="1:52">
      <c r="A161" s="6"/>
      <c r="B161" s="6"/>
      <c r="C161" s="9">
        <v>7</v>
      </c>
      <c r="D161" s="12">
        <v>20.7293627593548</v>
      </c>
      <c r="E161" s="13">
        <f t="shared" si="173"/>
        <v>18.9785750406667</v>
      </c>
      <c r="F161" s="9" t="s">
        <v>107</v>
      </c>
      <c r="G161" s="6">
        <v>8</v>
      </c>
      <c r="H161" s="11">
        <f t="shared" si="156"/>
        <v>20.7293627593548</v>
      </c>
      <c r="I161" s="11">
        <f t="shared" si="157"/>
        <v>293.879362759355</v>
      </c>
      <c r="J161" s="11">
        <f t="shared" si="158"/>
        <v>0.215372221056633</v>
      </c>
      <c r="K161" s="11">
        <f t="shared" si="159"/>
        <v>75.9047916666667</v>
      </c>
      <c r="L161" s="11">
        <f t="shared" si="160"/>
        <v>0.759047916666667</v>
      </c>
      <c r="M161" s="6" t="s">
        <v>107</v>
      </c>
      <c r="N161" s="6"/>
      <c r="O161" s="11">
        <f t="shared" si="174"/>
        <v>2.5947689121745</v>
      </c>
      <c r="P161" s="11">
        <f t="shared" si="161"/>
        <v>0.558841143743726</v>
      </c>
      <c r="Q161" s="17">
        <f t="shared" si="162"/>
        <v>0.145298697373369</v>
      </c>
      <c r="R161" s="11">
        <f t="shared" si="163"/>
        <v>0.197352458333333</v>
      </c>
      <c r="S161" s="18">
        <f t="shared" si="164"/>
        <v>0.736239612115476</v>
      </c>
      <c r="T161" s="3">
        <v>0.01</v>
      </c>
      <c r="U161" s="19">
        <f t="shared" si="165"/>
        <v>0.00736239612115476</v>
      </c>
      <c r="V161" s="18"/>
      <c r="W161" s="3"/>
      <c r="X161" s="3"/>
      <c r="Y161" s="20"/>
      <c r="Z161" s="3"/>
      <c r="AA161" s="21"/>
      <c r="AB161" s="3"/>
      <c r="AC161" s="3"/>
      <c r="AD161" s="21"/>
      <c r="AE161" s="18">
        <v>0.005</v>
      </c>
      <c r="AF161" s="3">
        <v>0.49</v>
      </c>
      <c r="AG161" s="19">
        <f t="shared" si="166"/>
        <v>0.00245</v>
      </c>
      <c r="AH161" s="29"/>
      <c r="AI161" s="3"/>
      <c r="AJ161" s="19"/>
      <c r="AK161" s="30"/>
      <c r="AL161" s="21"/>
      <c r="AM161" s="21"/>
      <c r="AN161" s="30"/>
      <c r="AO161" s="21"/>
      <c r="AP161" s="19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0.0173123961211548</v>
      </c>
      <c r="AU161" s="27">
        <f t="shared" si="169"/>
        <v>75.9047916666667</v>
      </c>
      <c r="AV161" s="1">
        <f t="shared" si="170"/>
        <v>0.26</v>
      </c>
      <c r="AW161" s="2">
        <f t="shared" si="171"/>
        <v>0.975</v>
      </c>
      <c r="AX161" s="1">
        <f t="shared" si="172"/>
        <v>2231.92264998372</v>
      </c>
      <c r="AZ161" s="2"/>
    </row>
    <row r="162" s="1" customFormat="1" spans="1:52">
      <c r="A162" s="6"/>
      <c r="B162" s="6"/>
      <c r="C162" s="9">
        <v>8</v>
      </c>
      <c r="D162" s="12">
        <v>19.9360789187097</v>
      </c>
      <c r="E162" s="13">
        <f t="shared" si="173"/>
        <v>20.7293627593548</v>
      </c>
      <c r="F162" s="9" t="s">
        <v>107</v>
      </c>
      <c r="G162" s="6">
        <v>9</v>
      </c>
      <c r="H162" s="11">
        <f t="shared" si="156"/>
        <v>19.9360789187097</v>
      </c>
      <c r="I162" s="11">
        <f t="shared" si="157"/>
        <v>293.08607891871</v>
      </c>
      <c r="J162" s="11">
        <f t="shared" si="158"/>
        <v>0.19689901717222</v>
      </c>
      <c r="K162" s="11">
        <f t="shared" si="159"/>
        <v>75.9047916666667</v>
      </c>
      <c r="L162" s="11">
        <f t="shared" si="160"/>
        <v>0.759047916666667</v>
      </c>
      <c r="M162" s="6" t="s">
        <v>107</v>
      </c>
      <c r="N162" s="6"/>
      <c r="O162" s="11">
        <f t="shared" si="174"/>
        <v>2.79497568509744</v>
      </c>
      <c r="P162" s="11">
        <f t="shared" si="161"/>
        <v>0.550327965415938</v>
      </c>
      <c r="Q162" s="17">
        <f t="shared" si="162"/>
        <v>0.143085271008144</v>
      </c>
      <c r="R162" s="11">
        <f t="shared" si="163"/>
        <v>0.197352458333333</v>
      </c>
      <c r="S162" s="18">
        <f t="shared" si="164"/>
        <v>0.72502401143881</v>
      </c>
      <c r="T162" s="3">
        <v>0.01</v>
      </c>
      <c r="U162" s="19">
        <f t="shared" si="165"/>
        <v>0.0072502401143881</v>
      </c>
      <c r="V162" s="18"/>
      <c r="W162" s="3"/>
      <c r="X162" s="3"/>
      <c r="Y162" s="20"/>
      <c r="Z162" s="3"/>
      <c r="AA162" s="21"/>
      <c r="AB162" s="3"/>
      <c r="AC162" s="3"/>
      <c r="AD162" s="21"/>
      <c r="AE162" s="18">
        <v>0.005</v>
      </c>
      <c r="AF162" s="3">
        <v>0.49</v>
      </c>
      <c r="AG162" s="19">
        <f t="shared" si="166"/>
        <v>0.00245</v>
      </c>
      <c r="AH162" s="29"/>
      <c r="AI162" s="3"/>
      <c r="AJ162" s="19"/>
      <c r="AK162" s="30"/>
      <c r="AL162" s="21"/>
      <c r="AM162" s="21"/>
      <c r="AN162" s="30"/>
      <c r="AO162" s="21"/>
      <c r="AP162" s="19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0.0172002401143881</v>
      </c>
      <c r="AU162" s="27">
        <f t="shared" si="169"/>
        <v>75.9047916666667</v>
      </c>
      <c r="AV162" s="1">
        <f t="shared" si="170"/>
        <v>0.26</v>
      </c>
      <c r="AW162" s="2">
        <f t="shared" si="171"/>
        <v>0.975</v>
      </c>
      <c r="AX162" s="1">
        <f t="shared" si="172"/>
        <v>2217.46344225289</v>
      </c>
      <c r="AZ162" s="2"/>
    </row>
    <row r="163" s="1" customFormat="1" spans="1:52">
      <c r="A163" s="6"/>
      <c r="B163" s="6"/>
      <c r="C163" s="9">
        <v>9</v>
      </c>
      <c r="D163" s="12">
        <v>12.79658135</v>
      </c>
      <c r="E163" s="13">
        <f t="shared" si="173"/>
        <v>19.9360789187097</v>
      </c>
      <c r="F163" s="9" t="s">
        <v>107</v>
      </c>
      <c r="G163" s="6">
        <v>10</v>
      </c>
      <c r="H163" s="11">
        <f t="shared" si="156"/>
        <v>12.79658135</v>
      </c>
      <c r="I163" s="11">
        <f t="shared" si="157"/>
        <v>285.94658135</v>
      </c>
      <c r="J163" s="11">
        <f t="shared" si="158"/>
        <v>0.0859027607176706</v>
      </c>
      <c r="K163" s="11">
        <f t="shared" si="159"/>
        <v>75.9047916666667</v>
      </c>
      <c r="L163" s="11">
        <f t="shared" si="160"/>
        <v>0.759047916666667</v>
      </c>
      <c r="M163" s="6" t="s">
        <v>107</v>
      </c>
      <c r="N163" s="6"/>
      <c r="O163" s="11">
        <f t="shared" si="174"/>
        <v>3.00369563634817</v>
      </c>
      <c r="P163" s="11">
        <f t="shared" si="161"/>
        <v>0.258025747517928</v>
      </c>
      <c r="Q163" s="17">
        <f t="shared" si="162"/>
        <v>0.0670866943546613</v>
      </c>
      <c r="R163" s="11">
        <f t="shared" si="163"/>
        <v>0.197352458333333</v>
      </c>
      <c r="S163" s="18">
        <f t="shared" si="164"/>
        <v>0.339933411122502</v>
      </c>
      <c r="T163" s="3">
        <v>0.01</v>
      </c>
      <c r="U163" s="19">
        <f t="shared" si="165"/>
        <v>0.00339933411122502</v>
      </c>
      <c r="V163" s="18"/>
      <c r="W163" s="3"/>
      <c r="X163" s="3"/>
      <c r="Y163" s="20"/>
      <c r="Z163" s="3"/>
      <c r="AA163" s="21"/>
      <c r="AB163" s="3"/>
      <c r="AC163" s="3"/>
      <c r="AD163" s="21"/>
      <c r="AE163" s="18">
        <v>0.001</v>
      </c>
      <c r="AF163" s="3">
        <v>0.49</v>
      </c>
      <c r="AG163" s="19">
        <f t="shared" si="166"/>
        <v>0.00049</v>
      </c>
      <c r="AH163" s="29"/>
      <c r="AI163" s="3"/>
      <c r="AJ163" s="19"/>
      <c r="AK163" s="30"/>
      <c r="AL163" s="21"/>
      <c r="AM163" s="21"/>
      <c r="AN163" s="30"/>
      <c r="AO163" s="21"/>
      <c r="AP163" s="19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0.00888933411122502</v>
      </c>
      <c r="AU163" s="27">
        <f t="shared" si="169"/>
        <v>75.9047916666667</v>
      </c>
      <c r="AV163" s="1">
        <f t="shared" si="170"/>
        <v>0.26</v>
      </c>
      <c r="AW163" s="2">
        <f t="shared" si="171"/>
        <v>0.975</v>
      </c>
      <c r="AX163" s="1">
        <f t="shared" si="172"/>
        <v>1146.01733967214</v>
      </c>
      <c r="AZ163" s="2"/>
    </row>
    <row r="164" s="1" customFormat="1" spans="1:52">
      <c r="A164" s="6"/>
      <c r="B164" s="6"/>
      <c r="C164" s="9">
        <v>10</v>
      </c>
      <c r="D164" s="12">
        <v>4.97707963667742</v>
      </c>
      <c r="E164" s="13">
        <f t="shared" si="173"/>
        <v>12.79658135</v>
      </c>
      <c r="F164" s="9" t="s">
        <v>107</v>
      </c>
      <c r="G164" s="6">
        <v>11</v>
      </c>
      <c r="H164" s="11">
        <f t="shared" si="156"/>
        <v>4.97707963667742</v>
      </c>
      <c r="I164" s="11">
        <f t="shared" si="157"/>
        <v>278.127079636677</v>
      </c>
      <c r="J164" s="11">
        <f t="shared" si="158"/>
        <v>0.0329791309547071</v>
      </c>
      <c r="K164" s="11">
        <f t="shared" si="159"/>
        <v>75.9047916666667</v>
      </c>
      <c r="L164" s="11">
        <f t="shared" si="160"/>
        <v>0.759047916666667</v>
      </c>
      <c r="M164" s="6" t="s">
        <v>109</v>
      </c>
      <c r="N164" s="11">
        <f>(O163-P163)*$C$24/100</f>
        <v>2.60838639438873</v>
      </c>
      <c r="O164" s="11">
        <f t="shared" si="174"/>
        <v>0.896331411108179</v>
      </c>
      <c r="P164" s="11">
        <f t="shared" si="161"/>
        <v>0.029560230985754</v>
      </c>
      <c r="Q164" s="17">
        <f t="shared" si="162"/>
        <v>0.00768566005629605</v>
      </c>
      <c r="R164" s="11">
        <f t="shared" si="163"/>
        <v>0.197352458333333</v>
      </c>
      <c r="S164" s="18">
        <f t="shared" si="164"/>
        <v>0.0389438273087776</v>
      </c>
      <c r="T164" s="3">
        <v>0.01</v>
      </c>
      <c r="U164" s="19">
        <f t="shared" si="165"/>
        <v>0.000389438273087776</v>
      </c>
      <c r="V164" s="18"/>
      <c r="W164" s="3"/>
      <c r="X164" s="3"/>
      <c r="Y164" s="20"/>
      <c r="Z164" s="3"/>
      <c r="AA164" s="21"/>
      <c r="AB164" s="3"/>
      <c r="AC164" s="3"/>
      <c r="AD164" s="21"/>
      <c r="AE164" s="18">
        <v>0.001</v>
      </c>
      <c r="AF164" s="3">
        <v>0.49</v>
      </c>
      <c r="AG164" s="19">
        <f t="shared" si="166"/>
        <v>0.00049</v>
      </c>
      <c r="AH164" s="29"/>
      <c r="AI164" s="3"/>
      <c r="AJ164" s="19"/>
      <c r="AK164" s="30"/>
      <c r="AL164" s="21"/>
      <c r="AM164" s="21"/>
      <c r="AN164" s="30"/>
      <c r="AO164" s="21"/>
      <c r="AP164" s="19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0.00587943827308778</v>
      </c>
      <c r="AU164" s="27">
        <f t="shared" si="169"/>
        <v>75.9047916666667</v>
      </c>
      <c r="AV164" s="1">
        <f t="shared" si="170"/>
        <v>0.26</v>
      </c>
      <c r="AW164" s="2">
        <f t="shared" si="171"/>
        <v>0.975</v>
      </c>
      <c r="AX164" s="1">
        <f t="shared" si="172"/>
        <v>757.980083118067</v>
      </c>
      <c r="AZ164" s="2"/>
    </row>
    <row r="165" s="1" customFormat="1" spans="1:52">
      <c r="A165" s="6"/>
      <c r="B165" s="6"/>
      <c r="C165" s="9">
        <v>11</v>
      </c>
      <c r="D165" s="12">
        <v>-5.1210845399</v>
      </c>
      <c r="E165" s="13">
        <f t="shared" si="173"/>
        <v>4.97707963667742</v>
      </c>
      <c r="F165" s="9" t="s">
        <v>109</v>
      </c>
      <c r="G165" s="6">
        <v>12</v>
      </c>
      <c r="H165" s="11">
        <f t="shared" si="156"/>
        <v>-5.1210845399</v>
      </c>
      <c r="I165" s="11">
        <f t="shared" si="157"/>
        <v>268.0289154601</v>
      </c>
      <c r="J165" s="11">
        <f t="shared" si="158"/>
        <v>0.00881901317702977</v>
      </c>
      <c r="K165" s="11">
        <f t="shared" si="159"/>
        <v>75.9047916666667</v>
      </c>
      <c r="L165" s="11">
        <f t="shared" si="160"/>
        <v>0.759047916666667</v>
      </c>
      <c r="M165" s="6" t="s">
        <v>107</v>
      </c>
      <c r="N165" s="6"/>
      <c r="O165" s="11">
        <f t="shared" si="174"/>
        <v>1.62581909678909</v>
      </c>
      <c r="P165" s="11">
        <f t="shared" si="161"/>
        <v>0.0143381200380496</v>
      </c>
      <c r="Q165" s="17">
        <f t="shared" si="162"/>
        <v>0.00372791120989291</v>
      </c>
      <c r="R165" s="11">
        <f t="shared" si="163"/>
        <v>0.197352458333333</v>
      </c>
      <c r="S165" s="18">
        <f t="shared" si="164"/>
        <v>0.0188896112132354</v>
      </c>
      <c r="T165" s="3">
        <v>0.01</v>
      </c>
      <c r="U165" s="19">
        <f t="shared" si="165"/>
        <v>0.000188896112132354</v>
      </c>
      <c r="V165" s="18"/>
      <c r="W165" s="3"/>
      <c r="X165" s="3"/>
      <c r="Y165" s="20"/>
      <c r="Z165" s="3"/>
      <c r="AA165" s="21"/>
      <c r="AB165" s="3"/>
      <c r="AC165" s="3"/>
      <c r="AD165" s="21"/>
      <c r="AE165" s="18">
        <v>0.001</v>
      </c>
      <c r="AF165" s="3">
        <v>0.49</v>
      </c>
      <c r="AG165" s="19">
        <f t="shared" si="166"/>
        <v>0.00049</v>
      </c>
      <c r="AH165" s="29"/>
      <c r="AI165" s="3"/>
      <c r="AJ165" s="19"/>
      <c r="AK165" s="30"/>
      <c r="AL165" s="21"/>
      <c r="AM165" s="21"/>
      <c r="AN165" s="30"/>
      <c r="AO165" s="21"/>
      <c r="AP165" s="19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0.00567889611213235</v>
      </c>
      <c r="AU165" s="27">
        <f t="shared" si="169"/>
        <v>75.9047916666667</v>
      </c>
      <c r="AV165" s="1">
        <f t="shared" si="170"/>
        <v>0.26</v>
      </c>
      <c r="AW165" s="2">
        <f t="shared" si="171"/>
        <v>0.975</v>
      </c>
      <c r="AX165" s="1">
        <f t="shared" si="172"/>
        <v>732.126088778938</v>
      </c>
      <c r="AY165" s="1">
        <f>SUM(AX154:AX165)</f>
        <v>14962.9387575567</v>
      </c>
      <c r="AZ165" s="2"/>
    </row>
    <row r="166" s="1" customFormat="1" spans="1:46">
      <c r="A166" s="6"/>
      <c r="B166" s="6"/>
      <c r="C166" s="9">
        <v>12</v>
      </c>
      <c r="D166" s="12">
        <v>-13.4042680751613</v>
      </c>
      <c r="E166" s="13">
        <f t="shared" si="173"/>
        <v>-5.1210845399</v>
      </c>
      <c r="F166" s="9" t="s">
        <v>107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2022-09-16T15:14:02Z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2052-11.1.0.12358</vt:lpwstr>
  </property>
</Properties>
</file>